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85" activeTab="1"/>
  </bookViews>
  <sheets>
    <sheet name="Прайс пром." sheetId="1" r:id="rId1"/>
    <sheet name="прайс пром.2" sheetId="2" r:id="rId2"/>
    <sheet name="прайс быт." sheetId="3" r:id="rId3"/>
  </sheets>
  <definedNames>
    <definedName name="E">'прайс быт.'!$I:$I</definedName>
    <definedName name="H">'прайс быт.'!#REF!</definedName>
    <definedName name="I">'прайс быт.'!#REF!</definedName>
    <definedName name="_xlnm.Print_Area" localSheetId="2">'прайс быт.'!$B$1:$K$39</definedName>
    <definedName name="_xlnm.Print_Area" localSheetId="0">'Прайс пром.'!$A$1:$AA$44</definedName>
    <definedName name="_xlnm.Print_Area" localSheetId="1">'прайс пром.2'!$A$1:$O$32</definedName>
  </definedNames>
  <calcPr fullCalcOnLoad="1" fullPrecision="0"/>
</workbook>
</file>

<file path=xl/sharedStrings.xml><?xml version="1.0" encoding="utf-8"?>
<sst xmlns="http://schemas.openxmlformats.org/spreadsheetml/2006/main" count="241" uniqueCount="193">
  <si>
    <t>№</t>
  </si>
  <si>
    <t>280 / 180</t>
  </si>
  <si>
    <t>Биозащита</t>
  </si>
  <si>
    <t>I / II группа
НПБ 251</t>
  </si>
  <si>
    <t>Фасовка</t>
  </si>
  <si>
    <t>100 - 230</t>
  </si>
  <si>
    <t>150 - 350</t>
  </si>
  <si>
    <t>180 / 300</t>
  </si>
  <si>
    <t>5 лет</t>
  </si>
  <si>
    <t xml:space="preserve"> -</t>
  </si>
  <si>
    <t>Компонент А: 180 - 200
Компонент В: 170 - 180</t>
  </si>
  <si>
    <t>Не подлежит обязательной сертификации</t>
  </si>
  <si>
    <t>90 кг 
("А"-ПЭТ бочка 40кг, "В" - ПЭТ бочка 50кг)</t>
  </si>
  <si>
    <t xml:space="preserve">От 40 до 80 </t>
  </si>
  <si>
    <t xml:space="preserve">От 80 до 160 </t>
  </si>
  <si>
    <t xml:space="preserve">От 160 до 320 </t>
  </si>
  <si>
    <t>Антисептики и дезинфекторы</t>
  </si>
  <si>
    <t>Лакокрасочная продукция с антисептическим эффектом</t>
  </si>
  <si>
    <t>Площадь покрытия в один слой содержимым одной банки, кв.м.</t>
  </si>
  <si>
    <t>нанесение по мере необходимости</t>
  </si>
  <si>
    <t>90-120</t>
  </si>
  <si>
    <t>25-33</t>
  </si>
  <si>
    <t>91-122</t>
  </si>
  <si>
    <t>-</t>
  </si>
  <si>
    <t xml:space="preserve">Схема оптовых скидок на всю представленную продукцию (в тыс.руб.):  </t>
  </si>
  <si>
    <t>Условия оплаты – 100% предоплата.</t>
  </si>
  <si>
    <r>
      <t>Расход, г/м</t>
    </r>
    <r>
      <rPr>
        <b/>
        <vertAlign val="superscript"/>
        <sz val="18"/>
        <rFont val="Arial Cyr"/>
        <family val="0"/>
      </rPr>
      <t>2</t>
    </r>
    <r>
      <rPr>
        <b/>
        <sz val="18"/>
        <rFont val="Arial Cyr"/>
        <family val="0"/>
      </rPr>
      <t xml:space="preserve">. </t>
    </r>
  </si>
  <si>
    <r>
      <t>2,5 - 4,5 кг/м</t>
    </r>
    <r>
      <rPr>
        <vertAlign val="superscript"/>
        <sz val="20"/>
        <rFont val="Arial Cyr"/>
        <family val="0"/>
      </rPr>
      <t>2</t>
    </r>
  </si>
  <si>
    <t>Фасовка (ПЭТ ведра), кг</t>
  </si>
  <si>
    <t>6 лет (10 в отапливаемом помещении)</t>
  </si>
  <si>
    <t>Огнебиозащитные средства промышленного назначения</t>
  </si>
  <si>
    <t>Наименование
продукции</t>
  </si>
  <si>
    <t>Огнебиозащитные составы</t>
  </si>
  <si>
    <t>Срок службы покрытия, внутренние / наружные</t>
  </si>
  <si>
    <t>Огнебиозащитные пропитки для древесины</t>
  </si>
  <si>
    <t>Огнебиозащитные пропитки для тканей и ковровых покрытий</t>
  </si>
  <si>
    <t>Термоуплотнительная лента</t>
  </si>
  <si>
    <r>
      <t>Для справки: стоимость состава "Пирилакс 3000" для обработки 1м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на I -ю группу с учетом срока службы покрытия, руб./год</t>
    </r>
  </si>
  <si>
    <t>Огнезащита: 8 лет</t>
  </si>
  <si>
    <t>10 лет</t>
  </si>
  <si>
    <t>Цена расфасованной продукции (руб.), в т.ч. тара и НДС 18%</t>
  </si>
  <si>
    <t>Антисептики и ЛКМ промышленного назначения</t>
  </si>
  <si>
    <t>5 лет / зависит от срока службы ЛКМ</t>
  </si>
  <si>
    <t>10 / 5 лет</t>
  </si>
  <si>
    <t>Срок службы покрытия</t>
  </si>
  <si>
    <r>
      <t>Расход г/м</t>
    </r>
    <r>
      <rPr>
        <b/>
        <vertAlign val="superscript"/>
        <sz val="18"/>
        <rFont val="Arial Cyr"/>
        <family val="0"/>
      </rPr>
      <t>2</t>
    </r>
  </si>
  <si>
    <r>
      <t>Стоим-ть состава для окраски 
1 м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>, руб.</t>
    </r>
  </si>
  <si>
    <t>Ширина 20 мм, толщина 2,0 мм.</t>
  </si>
  <si>
    <r>
      <t>ПИРИЛАКС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"/>
        <family val="2"/>
      </rPr>
      <t xml:space="preserve"> СС – 20</t>
    </r>
    <r>
      <rPr>
        <b/>
        <vertAlign val="superscript"/>
        <sz val="20"/>
        <rFont val="Arial"/>
        <family val="2"/>
      </rPr>
      <t>1</t>
    </r>
    <r>
      <rPr>
        <b/>
        <sz val="20"/>
        <rFont val="Arial"/>
        <family val="2"/>
      </rPr>
      <t>для древесины</t>
    </r>
    <r>
      <rPr>
        <sz val="20"/>
        <rFont val="Arial"/>
        <family val="2"/>
      </rPr>
      <t xml:space="preserve">                                                                                         Биопирен (антипирен-антисептик) для внутренних работ. Особое свойство - применяется в саунах, парных банях из хвойных пород. Тонирует поверхность в светло-желтый цвет.</t>
    </r>
  </si>
  <si>
    <r>
      <t>НОРТОВСКИЙ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"/>
        <family val="2"/>
      </rPr>
      <t xml:space="preserve"> ЛАК ФАСАДНЫЙ </t>
    </r>
    <r>
      <rPr>
        <sz val="20"/>
        <rFont val="Arial"/>
        <family val="2"/>
      </rPr>
      <t xml:space="preserve">
Водно-дисперсионный акриловый лак для отделки и защиты наружных деревянных, каменных, кирпичных  поверхностей. Возможно нанесение на Пирилакс с сохранением группы огнезащитной эффективности.</t>
    </r>
  </si>
  <si>
    <t>18 / 8 лет</t>
  </si>
  <si>
    <t>Прайс-лист оптовый</t>
  </si>
  <si>
    <t>Биозащита: 20 лет
Огнезащита: 16 лет</t>
  </si>
  <si>
    <t>Биозащита: 20 / 7,5 лет
Огнезащита: 16 / 5 лет</t>
  </si>
  <si>
    <t>Биозащита: 25 / 10 лет
Огнезащита: 16 / 5 лет</t>
  </si>
  <si>
    <r>
      <t>НОРТ</t>
    </r>
    <r>
      <rPr>
        <b/>
        <sz val="20"/>
        <rFont val="Arial"/>
        <family val="2"/>
      </rPr>
      <t>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 xml:space="preserve">-ДЕЗИНФЕКТОР для бетона
</t>
    </r>
    <r>
      <rPr>
        <sz val="20"/>
        <rFont val="Arial"/>
        <family val="2"/>
      </rPr>
      <t>Антисептик для сильно пораженных грибком кирпичных, каменных, бетонных поверхностей.</t>
    </r>
  </si>
  <si>
    <t>Условия оплаты – 100% предоплата</t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</si>
  <si>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-ПРОФИЛАКТИКА</t>
    </r>
    <r>
      <rPr>
        <b/>
        <vertAlign val="superscript"/>
        <sz val="20"/>
        <rFont val="Arial"/>
        <family val="2"/>
      </rPr>
      <t>1</t>
    </r>
    <r>
      <rPr>
        <b/>
        <sz val="20"/>
        <rFont val="Arial"/>
        <family val="2"/>
      </rPr>
      <t xml:space="preserve">
</t>
    </r>
    <r>
      <rPr>
        <sz val="20"/>
        <rFont val="Arial"/>
        <family val="2"/>
      </rPr>
      <t>Антисептик для древесины, бетона, камня, кирпича без грибковых поражений. Предотвращает появление плесени, грибка. Не тонирует поверхность. Для внутренних работ, для наружных поверхностей с последующим нанесением ЛКМ.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</si>
  <si>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-ДОКТОР</t>
    </r>
    <r>
      <rPr>
        <b/>
        <vertAlign val="superscript"/>
        <sz val="20"/>
        <rFont val="Arial"/>
        <family val="2"/>
      </rPr>
      <t>2</t>
    </r>
    <r>
      <rPr>
        <sz val="20"/>
        <rFont val="Arial"/>
        <family val="2"/>
      </rPr>
      <t xml:space="preserve">
Универсальный антисептик для  здоровых и пораженных деревянных, бетонных, каменных, кирпичных поверхностей. Уничтожает плесень, грибок, жука-древоточца, препятствует появлению. Не тонирует поверхность. Рекомендуется для бань из хвойных пород, свежесрубленной древесины, срубов на выдержке. Для внутренних и наружных работ.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</si>
  <si>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-ОТБЕЛИВАТЕЛЬ</t>
    </r>
    <r>
      <rPr>
        <b/>
        <vertAlign val="superscript"/>
        <sz val="20"/>
        <rFont val="Arial"/>
        <family val="2"/>
      </rPr>
      <t>4</t>
    </r>
    <r>
      <rPr>
        <b/>
        <sz val="20"/>
        <rFont val="Arial"/>
        <family val="2"/>
      </rPr>
      <t xml:space="preserve"> для древесины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Arial"/>
        <family val="2"/>
      </rPr>
      <t>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"В" . Производится под заказ.</t>
    </r>
  </si>
  <si>
    <r>
      <t xml:space="preserve"> 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-ГРУНТ</t>
    </r>
    <r>
      <rPr>
        <b/>
        <vertAlign val="superscript"/>
        <sz val="20"/>
        <rFont val="Arial"/>
        <family val="2"/>
      </rPr>
      <t>5</t>
    </r>
    <r>
      <rPr>
        <b/>
        <sz val="20"/>
        <rFont val="Arial"/>
        <family val="2"/>
      </rPr>
      <t xml:space="preserve">
 </t>
    </r>
    <r>
      <rPr>
        <sz val="20"/>
        <rFont val="Arial"/>
        <family val="2"/>
      </rPr>
      <t>Универсальная акриловая грунтовка для деревянных, каменных, бетонных, кирпичных, отштукатуренных поверхностей, гипсокартона. Обладает антисептическими свойствами. Для наружных и внутренних работ.</t>
    </r>
  </si>
  <si>
    <t>ПЭТ бочка 50 кг</t>
  </si>
  <si>
    <t>ПЭТ бочка 65 кг</t>
  </si>
  <si>
    <t>Барабан 11 кг</t>
  </si>
  <si>
    <t>Барабан 22 кг</t>
  </si>
  <si>
    <t>ПЭТ бочка 47 кг</t>
  </si>
  <si>
    <t>Рулон 6,6 м</t>
  </si>
  <si>
    <t>Цена за 1 кг без НДС, руб.</t>
  </si>
  <si>
    <t>От 160 до 320</t>
  </si>
  <si>
    <t>От 320 до 500</t>
  </si>
  <si>
    <t xml:space="preserve">От 500 </t>
  </si>
  <si>
    <t>Концентрат</t>
  </si>
  <si>
    <t>ПЭТ бочка 45 кг</t>
  </si>
  <si>
    <t xml:space="preserve">От 320 до 500 </t>
  </si>
  <si>
    <t xml:space="preserve"> </t>
  </si>
  <si>
    <t>Цена
 за 1 кг без НДС, руб.</t>
  </si>
  <si>
    <t>Цена
 за 1 кг с НДС 18%, руб.</t>
  </si>
  <si>
    <t xml:space="preserve">Схема оптовых скидок на всю представленную продукцию (в тыс.руб.): </t>
  </si>
  <si>
    <t>Готовый</t>
  </si>
  <si>
    <t>Огнебиозащитные средства бытового назначения</t>
  </si>
  <si>
    <t>Наименование продукции</t>
  </si>
  <si>
    <t xml:space="preserve">Расфасовка                                                                    </t>
  </si>
  <si>
    <t xml:space="preserve">Цена расфасованной продукции (руб.),                                в т.ч. тара, без НДС </t>
  </si>
  <si>
    <t xml:space="preserve">Цена расфасованной продукции (руб.),                                в т.ч. тара, НДС 18% </t>
  </si>
  <si>
    <t>Огнебиозащитные средства, антисептики</t>
  </si>
  <si>
    <t>ПЭТ бутылка</t>
  </si>
  <si>
    <t>Лаки, краски, грунтовки</t>
  </si>
  <si>
    <t>ПЭТ ведро</t>
  </si>
  <si>
    <t>Схема оптовых скидок на всю представленную продукцию (в тыс. руб.):</t>
  </si>
  <si>
    <t>от 40 до 80</t>
  </si>
  <si>
    <t>от 80 до 160</t>
  </si>
  <si>
    <t>от 160 до 320</t>
  </si>
  <si>
    <t>от 320 до 500</t>
  </si>
  <si>
    <t>свыше 500</t>
  </si>
  <si>
    <t>Условия оплаты - 100% предоплата.</t>
  </si>
  <si>
    <r>
      <t>ПИРИЛАКС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 xml:space="preserve"> - ТЕРМА
</t>
    </r>
    <r>
      <rPr>
        <sz val="10"/>
        <rFont val="Arial Cyr"/>
        <family val="2"/>
      </rPr>
      <t>Огнезащитная пропитка-антисептик для древесины внутри дома (из любых пород), бани, сауны (из хвойных пород). Надежная защита от огня, плесени,  жука-древоточца. Тонирует поверхность в светло-желтый цвет.</t>
    </r>
  </si>
  <si>
    <r>
      <t>ПИРИЛАКС</t>
    </r>
    <r>
      <rPr>
        <b/>
        <vertAlign val="superscript"/>
        <sz val="10"/>
        <rFont val="Arial Cyr"/>
        <family val="0"/>
      </rPr>
      <t>®</t>
    </r>
    <r>
      <rPr>
        <sz val="10"/>
        <rFont val="Arial Cyr"/>
        <family val="2"/>
      </rPr>
      <t xml:space="preserve">
Огнезащитная пропитка – антисептик для древесины. Для наружных поверхностей и зон риска. Надежная защита от огня, плесени, жука-древоточца. Тонирует поверхность в янтарный цвет.</t>
    </r>
  </si>
  <si>
    <r>
      <t>ПИРИЛАКС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-ЛЮКС</t>
    </r>
    <r>
      <rPr>
        <sz val="10"/>
        <rFont val="Arial Cyr"/>
        <family val="2"/>
      </rPr>
      <t xml:space="preserve">
Огнезащитная пропитка –  усиленный антисептик для древесины. Для наружных работ и зон риска. Эффективно уничтожает грибок, жука-древоточца, термитов. Надежно защищает от огня. Тонирует поверхность в янтарный цвет.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</si>
  <si>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-ПРОФИЛАКТИКА для древесины</t>
    </r>
    <r>
      <rPr>
        <sz val="10"/>
        <rFont val="Arial Cyr"/>
        <family val="2"/>
      </rPr>
      <t xml:space="preserve">
Антисептическая пропитка для древесины. Предотвращает появление грибка, плесени. Для внутренних работ, для наружных поверхностей с последующим нанесением ЛКМ.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</si>
  <si>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-ПРОФИЛАКТИКА для бетона</t>
    </r>
    <r>
      <rPr>
        <sz val="10"/>
        <rFont val="Arial Cyr"/>
        <family val="2"/>
      </rPr>
      <t xml:space="preserve">
Антисептическое средство для бетона, камня, кирпича без грибковых поражений. Предотвращает появление грибка, плесени, водорослей. Рекомендуется для антисептирования поверхности перед наклеиванием обоев. Для внутренних рабо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</si>
  <si>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-ДОКТОР для древесины</t>
    </r>
    <r>
      <rPr>
        <sz val="10"/>
        <rFont val="Arial Cyr"/>
        <family val="2"/>
      </rPr>
      <t xml:space="preserve">
Антисептическая пропитка для защиты здоровой и лечения пораженной древесины от грибка, плесени, жука-древоточца. Не тонирует древесину. Для наружных и внутренних работ.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</si>
  <si>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-ДОКТОР для бетона</t>
    </r>
    <r>
      <rPr>
        <sz val="10"/>
        <rFont val="Arial Cyr"/>
        <family val="2"/>
      </rPr>
      <t xml:space="preserve">
Антисептическое средство для защиты здоровых и лечения пораженных бетона, камня, кирпича от грибка, плесени, водорослей. Для наружных и внутренних работ.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</si>
  <si>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 xml:space="preserve">-ДЕЗИНФЕКТОР для бетона </t>
    </r>
    <r>
      <rPr>
        <sz val="10"/>
        <rFont val="Arial Cyr"/>
        <family val="2"/>
      </rPr>
      <t xml:space="preserve">
Антисептическое средство для сильно пораженных грибком бетонных, каменных и кирпичных поверхностей. Для наружных и внутренних работ.</t>
    </r>
  </si>
  <si>
    <r>
      <t>НОРТ</t>
    </r>
    <r>
      <rPr>
        <b/>
        <sz val="10"/>
        <rFont val="Arial Cyr"/>
        <family val="0"/>
      </rPr>
      <t>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0"/>
      </rPr>
      <t>-ГРУНТ</t>
    </r>
    <r>
      <rPr>
        <sz val="10"/>
        <rFont val="Arial Cyr"/>
        <family val="0"/>
      </rPr>
      <t xml:space="preserve">
Универсальная акриловая грунтовка для деревянных, каменных, бетонных, кирпичных, отштукатуренных поверхностей, гипсокартона. Обладает антисептическими свойствами. Для наружных и внутренних работ.</t>
    </r>
  </si>
  <si>
    <r>
      <t>НОРТОВСКАЯ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0"/>
      </rPr>
      <t xml:space="preserve"> КРАСКА ИНТЕРЬЕРНАЯ (белоснежная)</t>
    </r>
    <r>
      <rPr>
        <sz val="10"/>
        <rFont val="Arial Cyr"/>
        <family val="0"/>
      </rPr>
      <t xml:space="preserve">
Водно-дисперсионная пожаробезопасная краска для отделки и защиты деревянных, бетонных, каменных, кирпичных поверхностей внутри зданий и сооружений.</t>
    </r>
  </si>
  <si>
    <r>
      <t>НОРТОВСКИЙ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0"/>
      </rPr>
      <t xml:space="preserve"> ЛАК ИНТЕРЬЕРНЫЙ </t>
    </r>
    <r>
      <rPr>
        <sz val="10"/>
        <rFont val="Arial Cyr"/>
        <family val="0"/>
      </rPr>
      <t xml:space="preserve">           
Водно-дисперсионный лак для отделки и защиты деревянных, каменных, кирпичных поверхностей внутри зданий и сооружений.</t>
    </r>
  </si>
  <si>
    <t xml:space="preserve">Коэффициент </t>
  </si>
  <si>
    <r>
      <t>ПИРИЛАКС</t>
    </r>
    <r>
      <rPr>
        <b/>
        <vertAlign val="superscript"/>
        <sz val="20"/>
        <rFont val="Arial Cyr"/>
        <family val="0"/>
      </rPr>
      <t>®</t>
    </r>
    <r>
      <rPr>
        <b/>
        <vertAlign val="superscript"/>
        <sz val="20"/>
        <rFont val="Arial"/>
        <family val="2"/>
      </rPr>
      <t xml:space="preserve"> </t>
    </r>
    <r>
      <rPr>
        <b/>
        <sz val="20"/>
        <rFont val="Arial"/>
        <family val="2"/>
      </rPr>
      <t>3000</t>
    </r>
    <r>
      <rPr>
        <b/>
        <vertAlign val="superscript"/>
        <sz val="20"/>
        <rFont val="Arial"/>
        <family val="2"/>
      </rPr>
      <t>1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для древесины
</t>
    </r>
    <r>
      <rPr>
        <sz val="20"/>
        <rFont val="Arial"/>
        <family val="2"/>
      </rPr>
      <t>Биопирен (антипирен-антисептик) для наружных работ и зон риска. Лечение и защита от грибов, плесени, жуков-древоточцев. Тонирует поверхность в янтарный цвет.</t>
    </r>
  </si>
  <si>
    <r>
      <t>ПИРИЛАКС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"/>
        <family val="2"/>
      </rPr>
      <t>-ЛЮКС</t>
    </r>
    <r>
      <rPr>
        <b/>
        <vertAlign val="superscript"/>
        <sz val="20"/>
        <rFont val="Arial"/>
        <family val="2"/>
      </rPr>
      <t>1</t>
    </r>
    <r>
      <rPr>
        <b/>
        <sz val="20"/>
        <rFont val="Arial"/>
        <family val="2"/>
      </rPr>
      <t xml:space="preserve"> для древесины
</t>
    </r>
    <r>
      <rPr>
        <sz val="20"/>
        <rFont val="Arial"/>
        <family val="2"/>
      </rPr>
      <t>Биопирен (антипирен-антисептик) для наружных работ и зон риска. Многократно усилен антисептический эффект (уничтожает плесень, жуков-древоточцев, термитов и препятствует их появлению).  Тонирует поверхность в янтарный цвет.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</si>
  <si>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-ДЕЗИНФЕКТОР</t>
    </r>
    <r>
      <rPr>
        <b/>
        <vertAlign val="superscript"/>
        <sz val="20"/>
        <rFont val="Arial"/>
        <family val="2"/>
      </rPr>
      <t>3</t>
    </r>
    <r>
      <rPr>
        <b/>
        <sz val="20"/>
        <rFont val="Arial"/>
        <family val="2"/>
      </rPr>
      <t xml:space="preserve"> для древесины 
</t>
    </r>
    <r>
      <rPr>
        <sz val="20"/>
        <rFont val="Arial"/>
        <family val="2"/>
      </rPr>
      <t>Антисептик для сильно пораженной грибком древесины.</t>
    </r>
  </si>
  <si>
    <r>
      <t>НОРТОВСКИЙ</t>
    </r>
    <r>
      <rPr>
        <b/>
        <vertAlign val="superscript"/>
        <sz val="20"/>
        <rFont val="Arial Cyr"/>
        <family val="0"/>
      </rPr>
      <t>®</t>
    </r>
    <r>
      <rPr>
        <b/>
        <vertAlign val="superscript"/>
        <sz val="20"/>
        <rFont val="Arial"/>
        <family val="2"/>
      </rPr>
      <t xml:space="preserve"> </t>
    </r>
    <r>
      <rPr>
        <b/>
        <sz val="20"/>
        <rFont val="Arial"/>
        <family val="2"/>
      </rPr>
      <t>ЛАК ИНТЕРЬЕРНЫЙ</t>
    </r>
    <r>
      <rPr>
        <sz val="20"/>
        <rFont val="Arial"/>
        <family val="2"/>
      </rPr>
      <t xml:space="preserve">
Водно-дисперсионный акриловый лак для отделки и защиты деревянных поверхностей внутри зданий и сооружений. Возможно нанесение на Пирилакс с сохранением группы огнезащитной эффективности.</t>
    </r>
  </si>
  <si>
    <r>
      <t>НОРТЕКС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2"/>
      </rPr>
      <t>-ДЕЗИНФЕКТОР для древесины</t>
    </r>
    <r>
      <rPr>
        <sz val="10"/>
        <rFont val="Arial Cyr"/>
        <family val="2"/>
      </rPr>
      <t xml:space="preserve">
Антисептик для защиты сильно пораженной грибком древесины. Для наружных и внутренних работ.</t>
    </r>
  </si>
  <si>
    <r>
      <t>НОРТОВСКИЙ</t>
    </r>
    <r>
      <rPr>
        <b/>
        <vertAlign val="superscript"/>
        <sz val="10"/>
        <rFont val="Arial Cyr"/>
        <family val="0"/>
      </rPr>
      <t>®</t>
    </r>
    <r>
      <rPr>
        <b/>
        <sz val="10"/>
        <rFont val="Arial Cyr"/>
        <family val="0"/>
      </rPr>
      <t xml:space="preserve"> ЛАК ФАСАДНЫЙ</t>
    </r>
    <r>
      <rPr>
        <sz val="10"/>
        <rFont val="Arial Cyr"/>
        <family val="0"/>
      </rPr>
      <t xml:space="preserve">
Водно-дисперсионный лак для отделки и защиты деревянных наружных поверхностей.</t>
    </r>
  </si>
  <si>
    <t>ПЭТ мешок 25 кг</t>
  </si>
  <si>
    <r>
      <t>НЛО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 xml:space="preserve">-007
</t>
    </r>
    <r>
      <rPr>
        <sz val="20"/>
        <rFont val="Arial"/>
        <family val="2"/>
      </rPr>
      <t>Воднодисперсионный огнебиозащитный лак для древесины, ДСП, ЛДСП, ЛМДФ, ЛДВП (ламинированных пленкой ПВХ или бумажно-смоляной пленкой; окрашенных).  Для внутренних работ.</t>
    </r>
  </si>
  <si>
    <r>
      <t>МИГ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 xml:space="preserve">-09 для древесины
</t>
    </r>
    <r>
      <rPr>
        <sz val="20"/>
        <rFont val="Arial"/>
        <family val="2"/>
      </rPr>
      <t>Биопирен (антипирен-антисептик) для чердачных помещений и стропильных систем.</t>
    </r>
  </si>
  <si>
    <t>ПЭТ ведро 12,5 кг</t>
  </si>
  <si>
    <t>172 / 86</t>
  </si>
  <si>
    <t>Огнезащитный состав для кровли</t>
  </si>
  <si>
    <t>1 год - снаружи
10 лет и более - при условии нанесения ЛКМ</t>
  </si>
  <si>
    <t>Г2, В1, РП1, НПБ 244-97</t>
  </si>
  <si>
    <t>ПЭТ бочка 40 кг</t>
  </si>
  <si>
    <r>
      <t>1,7 кг/м</t>
    </r>
    <r>
      <rPr>
        <vertAlign val="superscript"/>
        <sz val="20"/>
        <rFont val="Arial Cyr"/>
        <family val="0"/>
      </rPr>
      <t>2</t>
    </r>
  </si>
  <si>
    <t>300 / 200</t>
  </si>
  <si>
    <t>103 / 69 Развести      1 л конц. / 3,0 л воды</t>
  </si>
  <si>
    <t>16 кг</t>
  </si>
  <si>
    <r>
      <t>Огнезащита:</t>
    </r>
    <r>
      <rPr>
        <sz val="20"/>
        <rFont val="Arial Cyr"/>
        <family val="0"/>
      </rPr>
      <t xml:space="preserve">
11 лет;
Скрытые полости:
30 лет</t>
    </r>
  </si>
  <si>
    <r>
      <t>НОРТОВСКАЯ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"/>
        <family val="2"/>
      </rPr>
      <t xml:space="preserve"> КРАСКА ИНТЕРЬЕРНАЯ</t>
    </r>
    <r>
      <rPr>
        <b/>
        <vertAlign val="superscript"/>
        <sz val="20"/>
        <rFont val="Arial"/>
        <family val="2"/>
      </rPr>
      <t>6</t>
    </r>
    <r>
      <rPr>
        <b/>
        <sz val="20"/>
        <rFont val="Arial"/>
        <family val="2"/>
      </rPr>
      <t xml:space="preserve"> (белоснежная)</t>
    </r>
    <r>
      <rPr>
        <sz val="20"/>
        <rFont val="Arial"/>
        <family val="2"/>
      </rPr>
      <t xml:space="preserve">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сооружений. 
Соответствует показателям </t>
    </r>
    <r>
      <rPr>
        <b/>
        <sz val="20"/>
        <rFont val="Arial"/>
        <family val="2"/>
      </rPr>
      <t>Г1, РП1, В1, Д1, Т1 (класс пожарной опасности КМ1)</t>
    </r>
  </si>
  <si>
    <t xml:space="preserve"> 5,0 кг</t>
  </si>
  <si>
    <t>ПЭТ бочка 42 кг</t>
  </si>
  <si>
    <t>Огнезащита: 12 лет</t>
  </si>
  <si>
    <r>
      <t>ОЗОН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 Cyr"/>
        <family val="0"/>
      </rPr>
      <t>-007</t>
    </r>
    <r>
      <rPr>
        <b/>
        <vertAlign val="superscript"/>
        <sz val="20"/>
        <rFont val="Arial Cyr"/>
        <family val="0"/>
      </rPr>
      <t>2</t>
    </r>
    <r>
      <rPr>
        <b/>
        <sz val="20"/>
        <rFont val="Arial Cyr"/>
        <family val="0"/>
      </rPr>
      <t xml:space="preserve"> </t>
    </r>
    <r>
      <rPr>
        <b/>
        <sz val="20"/>
        <rFont val="Arial"/>
        <family val="2"/>
      </rPr>
      <t xml:space="preserve">для древесины
</t>
    </r>
    <r>
      <rPr>
        <sz val="20"/>
        <rFont val="Arial"/>
        <family val="2"/>
      </rPr>
      <t>Антипирен-антисептик для чердачных помещений, стропильных систем и скрытых конструкций. 
Наносится без межслойной сушки за 1 прием.
Не тонирует древесину. Состав можно колеровать для придания декоративных свойств поверхности и/или контроля за равномерностью нанесения состава.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</si>
  <si>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-ЛАК-огнезащита</t>
    </r>
    <r>
      <rPr>
        <b/>
        <vertAlign val="superscript"/>
        <sz val="20"/>
        <rFont val="Arial"/>
        <family val="2"/>
      </rPr>
      <t>3</t>
    </r>
    <r>
      <rPr>
        <b/>
        <sz val="20"/>
        <rFont val="Arial"/>
        <family val="2"/>
      </rPr>
      <t xml:space="preserve">
</t>
    </r>
    <r>
      <rPr>
        <sz val="20"/>
        <rFont val="Arial"/>
        <family val="2"/>
      </rPr>
      <t>Огнебиозащитный лак для древесины, ДСП, ЛДСП, ЛМДФ, ЛДВП (ламинированных пленкой ПВХ или бумажно-смоляной пленкой; окрашенных).  Для внутренних работ.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</si>
  <si>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-Х</t>
    </r>
    <r>
      <rPr>
        <b/>
        <vertAlign val="superscript"/>
        <sz val="20"/>
        <rFont val="Arial"/>
        <family val="2"/>
      </rPr>
      <t>4</t>
    </r>
    <r>
      <rPr>
        <sz val="20"/>
        <rFont val="Arial"/>
        <family val="2"/>
      </rPr>
      <t xml:space="preserve">
Антипирен-антисептик для хлопчатобумажных, льняных и смесовых (синтетика до 10%) тканей.</t>
    </r>
  </si>
  <si>
    <r>
      <t>НОРТЕКС</t>
    </r>
    <r>
      <rPr>
        <b/>
        <vertAlign val="superscript"/>
        <sz val="20"/>
        <rFont val="Arial Cyr"/>
        <family val="0"/>
      </rPr>
      <t>®</t>
    </r>
    <r>
      <rPr>
        <b/>
        <sz val="20"/>
        <rFont val="Arial Cyr"/>
        <family val="0"/>
      </rPr>
      <t>-С</t>
    </r>
    <r>
      <rPr>
        <b/>
        <vertAlign val="superscript"/>
        <sz val="20"/>
        <rFont val="Arial"/>
        <family val="2"/>
      </rPr>
      <t>5</t>
    </r>
    <r>
      <rPr>
        <sz val="20"/>
        <rFont val="Arial"/>
        <family val="2"/>
      </rPr>
      <t xml:space="preserve">
Антипирен-антисептик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</si>
  <si>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-Ш</t>
    </r>
    <r>
      <rPr>
        <b/>
        <vertAlign val="superscript"/>
        <sz val="20"/>
        <rFont val="Arial"/>
        <family val="2"/>
      </rPr>
      <t>6</t>
    </r>
    <r>
      <rPr>
        <sz val="20"/>
        <rFont val="Arial"/>
        <family val="2"/>
      </rPr>
      <t xml:space="preserve">
Антипирен-антисептик для шерстяных и полушерстяных тканей.</t>
    </r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</si>
  <si>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-К</t>
    </r>
    <r>
      <rPr>
        <b/>
        <vertAlign val="superscript"/>
        <sz val="20"/>
        <rFont val="Arial"/>
        <family val="2"/>
      </rPr>
      <t>8</t>
    </r>
    <r>
      <rPr>
        <sz val="20"/>
        <rFont val="Arial"/>
        <family val="2"/>
      </rPr>
      <t xml:space="preserve">
Огнезащитный состав для покрытия водоизоляционного ковра из битумного кровельного материала на основе из картона, стекловолокна или полимерных волокон.</t>
    </r>
  </si>
  <si>
    <r>
      <t>ЛТСМ-1</t>
    </r>
    <r>
      <rPr>
        <b/>
        <vertAlign val="superscript"/>
        <sz val="20"/>
        <rFont val="Arial"/>
        <family val="2"/>
      </rPr>
      <t>9</t>
    </r>
    <r>
      <rPr>
        <sz val="20"/>
        <rFont val="Arial"/>
        <family val="2"/>
      </rPr>
      <t xml:space="preserve">
Термоуплотнительная самоклеящаяся лента.</t>
    </r>
  </si>
  <si>
    <t>Ссылки на таблицы ГЭСН, ТЭСН</t>
  </si>
  <si>
    <t>Действует с 05.04.2010г.</t>
  </si>
  <si>
    <t>Действует с 05.04.2010 г.</t>
  </si>
  <si>
    <t>В1, РП1, Д2, Т2  (КМ2)</t>
  </si>
  <si>
    <t>Г1, РП1, В1, Д2, Т2
(КМ2) ЛДСП, ЛДВП / шлиф. ДСП</t>
  </si>
  <si>
    <t>Г1, РП1, В1, Д2, Т2
(КМ2)</t>
  </si>
  <si>
    <t>1 - Нортекс-Профилактика Таблица ГЭСН 10-01-093, ТЭСН 10-01-093</t>
  </si>
  <si>
    <t>2 - Нортекс-Доктор Таблица ГЭСН 10-01-093, ТЭСН 10-01-093</t>
  </si>
  <si>
    <t>3 - Нортекс-Дезинфектор Таблица ГЭСН 10-01-092, ТЭСН 10-01-092</t>
  </si>
  <si>
    <t>4 - Нортекс-Отбеливатель Таблица ГЭСН 10-01-094,  ТЭСН 10-01-094</t>
  </si>
  <si>
    <t>5 - Нортекс-Грунт Таблица ГЭСН 15-07-003, ТЭСН 15-07-003</t>
  </si>
  <si>
    <t>6 - Нортовские лаки и краски Таблица ГЭСН 15-07-002, ТЭСН 15-07-002</t>
  </si>
  <si>
    <t>3 - Нортекс-Лак-Огнезащита Таблица ГЭСН 26-02-020</t>
  </si>
  <si>
    <t>4 - Нортекс-Х Таблица ГЭСН 2602-034, ТЭСН 26-02-034</t>
  </si>
  <si>
    <t>5 - Нортекс-С Таблица ГЭСН 26-02-035, ТЭСН 26-02-035</t>
  </si>
  <si>
    <t>6 - Нортекс-Ш Таблица ГЭСН 26-02-037, ТЭСН 26-02-036</t>
  </si>
  <si>
    <t>7 - Нортекс-КП Таблица ГЭСН 26-02-037, ТЭСН 26-02-037</t>
  </si>
  <si>
    <t>8 - Нортекс-К Таблица ГЭСН 26-02-025, ТЭСН 26-02-037</t>
  </si>
  <si>
    <t>9 - ЛТСМ-1 Таблица ГЭСН 15-07-001, ТЭСН 15-07-001</t>
  </si>
  <si>
    <t>2 - ОЗОН-007 Таблица ГЭСН 26-02-019, ТЭСН 26-02-022</t>
  </si>
  <si>
    <t>I группа
ГОСТ Р 53292</t>
  </si>
  <si>
    <t>Соответствует требованиям ТР о ТПБ, ГОСТ Р 50810-95, ГОСТ Р 53294-2009</t>
  </si>
  <si>
    <t>I группа ГОСТ Р 53292
Древесина</t>
  </si>
  <si>
    <t>Г1, РП1, В1, Д2, Т2   НПБ 244</t>
  </si>
  <si>
    <t>Г1, РП1, В1, Д2, Т2 НПБ 244</t>
  </si>
  <si>
    <t>Огнебиозащитный лак для древесины и материалов на ее основе</t>
  </si>
  <si>
    <t>1 - серия "Пирилакс" Таблица ГЭСН 26-02-018, ГЭСН 10-01-091, ТЭСН 26-02-021</t>
  </si>
  <si>
    <r>
      <t>НОРТЕКС</t>
    </r>
    <r>
      <rPr>
        <b/>
        <vertAlign val="superscript"/>
        <sz val="20"/>
        <rFont val="Arial"/>
        <family val="2"/>
      </rPr>
      <t>®</t>
    </r>
    <r>
      <rPr>
        <b/>
        <sz val="20"/>
        <rFont val="Arial"/>
        <family val="2"/>
      </rPr>
      <t>-КП</t>
    </r>
    <r>
      <rPr>
        <b/>
        <vertAlign val="superscript"/>
        <sz val="20"/>
        <rFont val="Arial"/>
        <family val="2"/>
      </rPr>
      <t>7</t>
    </r>
    <r>
      <rPr>
        <sz val="20"/>
        <rFont val="Arial"/>
        <family val="2"/>
      </rPr>
      <t xml:space="preserve">
Антипирен-антисептик для синтетических (ПАН, ПА-100%) и полушерстяных (Шерсть-80%, ПА-20%) ковров и ковровых изделий.</t>
    </r>
  </si>
  <si>
    <t>Цена расфасованной продукции (руб.),                                в т.ч. стоимость тары</t>
  </si>
  <si>
    <t xml:space="preserve">                                                                                                                                                       Отбеливатель</t>
  </si>
  <si>
    <t>Цена
 за 1 кг , руб.</t>
  </si>
  <si>
    <t xml:space="preserve">Цена расфасованной продукции (руб.), в т.ч. тара </t>
  </si>
  <si>
    <t>Цена расфасованной продукции (руб.), в т.ч. Тара</t>
  </si>
  <si>
    <t>4,38-5,83</t>
  </si>
  <si>
    <t>4,15-5,54</t>
  </si>
  <si>
    <r>
      <t>Стоимость состава для обработки
1м</t>
    </r>
    <r>
      <rPr>
        <b/>
        <vertAlign val="superscript"/>
        <sz val="18"/>
        <rFont val="Arial Cyr"/>
        <family val="0"/>
      </rPr>
      <t>2</t>
    </r>
    <r>
      <rPr>
        <b/>
        <sz val="18"/>
        <rFont val="Arial Cyr"/>
        <family val="0"/>
      </rPr>
      <t>, руб.</t>
    </r>
  </si>
  <si>
    <t>Стоимость уплотнения одностворчатой двери в 1 слой-495,03</t>
  </si>
  <si>
    <t>294,25-529,65</t>
  </si>
  <si>
    <t>17,65-41,2</t>
  </si>
  <si>
    <t>39,69/25,51</t>
  </si>
  <si>
    <t>46,3/29,76</t>
  </si>
  <si>
    <t>51,45/33,1</t>
  </si>
  <si>
    <t>14,84/7,4</t>
  </si>
  <si>
    <t>11,78-27,08</t>
  </si>
  <si>
    <t>18,56-43,31</t>
  </si>
  <si>
    <t>19,46/12,98</t>
  </si>
  <si>
    <t>17,41/11,66</t>
  </si>
  <si>
    <t>18,1/12,13</t>
  </si>
  <si>
    <t>17,64/11,81</t>
  </si>
  <si>
    <t xml:space="preserve"> E-mail: rom-khramcov@yandex.ru; Россия; 414017,пл.Нефтяников, д. 2 ,тел/факс (8512) 59-75-04;71-82-90 ;</t>
  </si>
  <si>
    <t>e-mail: nort@nort-udm.ru; http://www.nort-udm.ru</t>
  </si>
  <si>
    <r>
      <t>ООО "Стройкомплектматериалы"региональный представитель ООО "Торговый дом "НОРТ",</t>
    </r>
    <r>
      <rPr>
        <sz val="22"/>
        <rFont val="Arial Cyr"/>
        <family val="0"/>
      </rPr>
      <t xml:space="preserve"> Астрахань, Россия; 414017,пл.Нефтяников, д. 2 ,тел/факс (8512) 59-75-04;71-82-90 ; E-mail: rom-khramcov@yandex.ru; e-mail: nort@nort-udm.ru; http://www.nort-udm.ru</t>
    </r>
  </si>
  <si>
    <r>
      <t>ООО "Стройкомплектматериалы"региональный представитель ООО "Торговый дом "НОРТ"</t>
    </r>
    <r>
      <rPr>
        <sz val="24"/>
        <rFont val="Arial Cyr"/>
        <family val="0"/>
      </rPr>
      <t>, Астрахань, Россия; 414017,пл.Нефтяников, д. 2 ,                                         тел/факс (8512) 59-75-04;71-82-90 ; E-mail: rom-khramcov@yandex.ru; e-mail: nort@nort-udm.ru; http://www.nort-udm.ru</t>
    </r>
  </si>
  <si>
    <t xml:space="preserve">ООО "Стройкомплектматериалы" региональный представитель ООО "Торговый дом "НОРТ", Астрахань, </t>
  </si>
  <si>
    <t>Цена за 1 кг ,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</si>
</sst>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0&quot;р.&quot;"/>
    <numFmt numFmtId="171" formatCode="#,##0.00_р_."/>
    <numFmt numFmtId="172" formatCode="#,##0.00_ ;\-#,##0.00\ "/>
    <numFmt numFmtId="173" formatCode="0.0"/>
    <numFmt numFmtId="174" formatCode="0.000"/>
    <numFmt numFmtId="175" formatCode="#,##0.0_р_.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#,##0.0"/>
    <numFmt numFmtId="180" formatCode="#,##0.000"/>
    <numFmt numFmtId="181" formatCode="#,##0.0000"/>
  </numFmts>
  <fonts count="7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6"/>
      <name val="Arial Narrow"/>
      <family val="2"/>
    </font>
    <font>
      <sz val="14"/>
      <name val="Arial Narrow"/>
      <family val="2"/>
    </font>
    <font>
      <sz val="14"/>
      <name val="Arial Cyr"/>
      <family val="0"/>
    </font>
    <font>
      <sz val="16"/>
      <name val="Arial Cyr"/>
      <family val="0"/>
    </font>
    <font>
      <u val="single"/>
      <sz val="7.3"/>
      <color indexed="12"/>
      <name val="Arial Cyr"/>
      <family val="0"/>
    </font>
    <font>
      <u val="single"/>
      <sz val="7.3"/>
      <color indexed="36"/>
      <name val="Arial Cyr"/>
      <family val="0"/>
    </font>
    <font>
      <sz val="16"/>
      <name val="Arial"/>
      <family val="2"/>
    </font>
    <font>
      <b/>
      <sz val="18"/>
      <name val="Arial"/>
      <family val="2"/>
    </font>
    <font>
      <sz val="18"/>
      <name val="Arial Narrow"/>
      <family val="2"/>
    </font>
    <font>
      <sz val="18"/>
      <name val="Arial Cyr"/>
      <family val="2"/>
    </font>
    <font>
      <sz val="18"/>
      <name val="Arial"/>
      <family val="2"/>
    </font>
    <font>
      <b/>
      <sz val="18"/>
      <name val="Arial Narrow"/>
      <family val="2"/>
    </font>
    <font>
      <b/>
      <vertAlign val="superscript"/>
      <sz val="18"/>
      <name val="Arial Cyr"/>
      <family val="0"/>
    </font>
    <font>
      <b/>
      <sz val="16"/>
      <name val="Arial Narrow"/>
      <family val="2"/>
    </font>
    <font>
      <sz val="20"/>
      <name val="Arial Cyr"/>
      <family val="0"/>
    </font>
    <font>
      <b/>
      <sz val="20"/>
      <name val="Arial"/>
      <family val="2"/>
    </font>
    <font>
      <b/>
      <sz val="26"/>
      <name val="Arial Cyr"/>
      <family val="0"/>
    </font>
    <font>
      <b/>
      <i/>
      <sz val="18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20"/>
      <name val="Arial"/>
      <family val="2"/>
    </font>
    <font>
      <sz val="20"/>
      <name val="Arial Narrow"/>
      <family val="2"/>
    </font>
    <font>
      <sz val="20"/>
      <name val="Arial"/>
      <family val="2"/>
    </font>
    <font>
      <b/>
      <sz val="36"/>
      <name val="Arial Cyr"/>
      <family val="0"/>
    </font>
    <font>
      <sz val="24"/>
      <name val="Arial Cyr"/>
      <family val="0"/>
    </font>
    <font>
      <vertAlign val="superscript"/>
      <sz val="20"/>
      <name val="Arial Cyr"/>
      <family val="0"/>
    </font>
    <font>
      <b/>
      <i/>
      <sz val="20"/>
      <name val="Arial Cyr"/>
      <family val="2"/>
    </font>
    <font>
      <b/>
      <i/>
      <sz val="20"/>
      <name val="Arial"/>
      <family val="2"/>
    </font>
    <font>
      <b/>
      <sz val="30"/>
      <name val="Arial Cyr"/>
      <family val="0"/>
    </font>
    <font>
      <sz val="24"/>
      <name val="Arial"/>
      <family val="2"/>
    </font>
    <font>
      <b/>
      <sz val="36"/>
      <name val="Arial"/>
      <family val="2"/>
    </font>
    <font>
      <vertAlign val="superscript"/>
      <sz val="18"/>
      <name val="Arial"/>
      <family val="2"/>
    </font>
    <font>
      <sz val="22"/>
      <name val="Arial"/>
      <family val="2"/>
    </font>
    <font>
      <b/>
      <vertAlign val="superscript"/>
      <sz val="20"/>
      <name val="Arial Cyr"/>
      <family val="0"/>
    </font>
    <font>
      <b/>
      <sz val="34"/>
      <name val="Arial Cyr"/>
      <family val="0"/>
    </font>
    <font>
      <b/>
      <sz val="24"/>
      <name val="Arial Cyr"/>
      <family val="0"/>
    </font>
    <font>
      <b/>
      <sz val="28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 Cyr"/>
      <family val="0"/>
    </font>
    <font>
      <sz val="10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b/>
      <sz val="11"/>
      <name val="Arial Cyr"/>
      <family val="0"/>
    </font>
    <font>
      <sz val="30"/>
      <name val="Arial Cyr"/>
      <family val="0"/>
    </font>
    <font>
      <sz val="26"/>
      <name val="Arial Cyr"/>
      <family val="0"/>
    </font>
    <font>
      <sz val="2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16" fillId="24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9" fontId="23" fillId="0" borderId="14" xfId="0" applyNumberFormat="1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6" fontId="37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171" fontId="36" fillId="0" borderId="0" xfId="0" applyNumberFormat="1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center" wrapText="1"/>
    </xf>
    <xf numFmtId="4" fontId="42" fillId="24" borderId="12" xfId="0" applyNumberFormat="1" applyFont="1" applyFill="1" applyBorder="1" applyAlignment="1">
      <alignment horizontal="center" vertical="center" wrapText="1"/>
    </xf>
    <xf numFmtId="4" fontId="42" fillId="24" borderId="13" xfId="0" applyNumberFormat="1" applyFont="1" applyFill="1" applyBorder="1" applyAlignment="1">
      <alignment horizontal="center" vertical="center" wrapText="1"/>
    </xf>
    <xf numFmtId="4" fontId="42" fillId="24" borderId="1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7" fillId="25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0" fontId="0" fillId="25" borderId="12" xfId="0" applyFont="1" applyFill="1" applyBorder="1" applyAlignment="1">
      <alignment horizontal="center" vertical="center"/>
    </xf>
    <xf numFmtId="0" fontId="48" fillId="25" borderId="12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right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/>
    </xf>
    <xf numFmtId="0" fontId="46" fillId="25" borderId="0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37" fillId="24" borderId="12" xfId="0" applyFont="1" applyFill="1" applyBorder="1" applyAlignment="1">
      <alignment horizontal="center" vertical="top" wrapText="1"/>
    </xf>
    <xf numFmtId="175" fontId="36" fillId="24" borderId="12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25" borderId="15" xfId="0" applyFont="1" applyFill="1" applyBorder="1" applyAlignment="1">
      <alignment horizontal="right" vertical="center" wrapText="1"/>
    </xf>
    <xf numFmtId="43" fontId="53" fillId="25" borderId="0" xfId="0" applyNumberFormat="1" applyFont="1" applyFill="1" applyBorder="1" applyAlignment="1">
      <alignment horizontal="right" vertical="center" indent="1"/>
    </xf>
    <xf numFmtId="43" fontId="52" fillId="25" borderId="25" xfId="0" applyNumberFormat="1" applyFont="1" applyFill="1" applyBorder="1" applyAlignment="1">
      <alignment horizontal="right" vertical="center" wrapText="1" indent="1"/>
    </xf>
    <xf numFmtId="43" fontId="52" fillId="25" borderId="19" xfId="60" applyNumberFormat="1" applyFont="1" applyFill="1" applyBorder="1" applyAlignment="1">
      <alignment horizontal="right" vertical="center" wrapText="1" indent="1"/>
    </xf>
    <xf numFmtId="43" fontId="52" fillId="25" borderId="26" xfId="60" applyNumberFormat="1" applyFont="1" applyFill="1" applyBorder="1" applyAlignment="1">
      <alignment horizontal="right" vertical="center" wrapText="1" indent="1"/>
    </xf>
    <xf numFmtId="43" fontId="52" fillId="25" borderId="14" xfId="60" applyNumberFormat="1" applyFont="1" applyFill="1" applyBorder="1" applyAlignment="1">
      <alignment horizontal="right" vertical="center" wrapText="1" indent="1"/>
    </xf>
    <xf numFmtId="43" fontId="52" fillId="25" borderId="27" xfId="60" applyNumberFormat="1" applyFont="1" applyFill="1" applyBorder="1" applyAlignment="1">
      <alignment horizontal="right" vertical="center" wrapText="1" indent="1"/>
    </xf>
    <xf numFmtId="43" fontId="52" fillId="25" borderId="23" xfId="60" applyNumberFormat="1" applyFont="1" applyFill="1" applyBorder="1" applyAlignment="1">
      <alignment horizontal="right" vertical="center" wrapText="1" indent="1"/>
    </xf>
    <xf numFmtId="43" fontId="52" fillId="25" borderId="28" xfId="60" applyNumberFormat="1" applyFont="1" applyFill="1" applyBorder="1" applyAlignment="1">
      <alignment horizontal="right" vertical="center" wrapText="1" indent="1"/>
    </xf>
    <xf numFmtId="43" fontId="52" fillId="25" borderId="24" xfId="60" applyNumberFormat="1" applyFont="1" applyFill="1" applyBorder="1" applyAlignment="1">
      <alignment horizontal="right" vertical="center" wrapText="1" indent="1"/>
    </xf>
    <xf numFmtId="0" fontId="48" fillId="25" borderId="15" xfId="0" applyFont="1" applyFill="1" applyBorder="1" applyAlignment="1">
      <alignment horizontal="center" vertical="center" wrapText="1"/>
    </xf>
    <xf numFmtId="0" fontId="48" fillId="25" borderId="29" xfId="0" applyFont="1" applyFill="1" applyBorder="1" applyAlignment="1">
      <alignment horizontal="center" vertical="center" wrapText="1"/>
    </xf>
    <xf numFmtId="4" fontId="42" fillId="24" borderId="13" xfId="0" applyNumberFormat="1" applyFont="1" applyFill="1" applyBorder="1" applyAlignment="1" applyProtection="1">
      <alignment horizontal="center" vertical="center"/>
      <protection/>
    </xf>
    <xf numFmtId="4" fontId="42" fillId="24" borderId="12" xfId="0" applyNumberFormat="1" applyFont="1" applyFill="1" applyBorder="1" applyAlignment="1" applyProtection="1">
      <alignment horizontal="center" vertical="center"/>
      <protection/>
    </xf>
    <xf numFmtId="4" fontId="42" fillId="24" borderId="12" xfId="0" applyNumberFormat="1" applyFont="1" applyFill="1" applyBorder="1" applyAlignment="1" applyProtection="1">
      <alignment horizontal="center" vertical="center" wrapText="1"/>
      <protection/>
    </xf>
    <xf numFmtId="4" fontId="42" fillId="24" borderId="13" xfId="0" applyNumberFormat="1" applyFont="1" applyFill="1" applyBorder="1" applyAlignment="1" applyProtection="1">
      <alignment horizontal="center" vertical="center" wrapText="1"/>
      <protection/>
    </xf>
    <xf numFmtId="172" fontId="36" fillId="24" borderId="30" xfId="60" applyNumberFormat="1" applyFont="1" applyFill="1" applyBorder="1" applyAlignment="1" applyProtection="1">
      <alignment horizontal="right" vertical="center" wrapText="1" indent="2"/>
      <protection/>
    </xf>
    <xf numFmtId="0" fontId="23" fillId="0" borderId="16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right" wrapText="1" indent="1"/>
      <protection hidden="1"/>
    </xf>
    <xf numFmtId="0" fontId="7" fillId="24" borderId="11" xfId="0" applyFont="1" applyFill="1" applyBorder="1" applyAlignment="1" applyProtection="1">
      <alignment horizontal="center" vertical="center"/>
      <protection hidden="1"/>
    </xf>
    <xf numFmtId="0" fontId="20" fillId="24" borderId="11" xfId="0" applyFont="1" applyFill="1" applyBorder="1" applyAlignment="1" applyProtection="1">
      <alignment horizontal="center" vertical="center" wrapText="1"/>
      <protection hidden="1"/>
    </xf>
    <xf numFmtId="0" fontId="20" fillId="24" borderId="12" xfId="0" applyFont="1" applyFill="1" applyBorder="1" applyAlignment="1" applyProtection="1">
      <alignment horizontal="center" vertical="center" wrapText="1"/>
      <protection hidden="1"/>
    </xf>
    <xf numFmtId="0" fontId="20" fillId="24" borderId="15" xfId="0" applyFont="1" applyFill="1" applyBorder="1" applyAlignment="1" applyProtection="1">
      <alignment horizontal="center" vertical="center" wrapText="1"/>
      <protection hidden="1"/>
    </xf>
    <xf numFmtId="0" fontId="22" fillId="24" borderId="12" xfId="0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/>
      <protection hidden="1"/>
    </xf>
    <xf numFmtId="0" fontId="0" fillId="24" borderId="31" xfId="0" applyFill="1" applyBorder="1" applyAlignment="1" applyProtection="1">
      <alignment horizontal="right" indent="1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4" fontId="36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4" fontId="23" fillId="0" borderId="16" xfId="0" applyNumberFormat="1" applyFont="1" applyBorder="1" applyAlignment="1" applyProtection="1">
      <alignment horizontal="center" vertical="center" wrapText="1"/>
      <protection hidden="1"/>
    </xf>
    <xf numFmtId="0" fontId="23" fillId="24" borderId="16" xfId="0" applyFont="1" applyFill="1" applyBorder="1" applyAlignment="1" applyProtection="1">
      <alignment horizontal="center" vertical="center" wrapText="1"/>
      <protection hidden="1"/>
    </xf>
    <xf numFmtId="4" fontId="36" fillId="24" borderId="16" xfId="0" applyNumberFormat="1" applyFont="1" applyFill="1" applyBorder="1" applyAlignment="1" applyProtection="1">
      <alignment horizontal="right" vertical="center" wrapText="1" indent="1"/>
      <protection hidden="1"/>
    </xf>
    <xf numFmtId="0" fontId="24" fillId="0" borderId="31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/>
      <protection hidden="1"/>
    </xf>
    <xf numFmtId="0" fontId="24" fillId="0" borderId="35" xfId="0" applyFont="1" applyBorder="1" applyAlignment="1" applyProtection="1">
      <alignment vertical="top" wrapText="1"/>
      <protection hidden="1"/>
    </xf>
    <xf numFmtId="4" fontId="36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2" fontId="43" fillId="24" borderId="13" xfId="0" applyNumberFormat="1" applyFont="1" applyFill="1" applyBorder="1" applyAlignment="1" applyProtection="1">
      <alignment horizontal="center" wrapText="1"/>
      <protection hidden="1"/>
    </xf>
    <xf numFmtId="0" fontId="29" fillId="0" borderId="12" xfId="0" applyFont="1" applyBorder="1" applyAlignment="1" applyProtection="1">
      <alignment vertical="justify" wrapText="1"/>
      <protection hidden="1"/>
    </xf>
    <xf numFmtId="0" fontId="30" fillId="0" borderId="16" xfId="0" applyFont="1" applyBorder="1" applyAlignment="1" applyProtection="1">
      <alignment vertical="center" wrapText="1"/>
      <protection hidden="1"/>
    </xf>
    <xf numFmtId="0" fontId="23" fillId="24" borderId="36" xfId="0" applyFont="1" applyFill="1" applyBorder="1" applyAlignment="1" applyProtection="1">
      <alignment horizontal="center" vertical="center" wrapText="1"/>
      <protection hidden="1"/>
    </xf>
    <xf numFmtId="4" fontId="25" fillId="24" borderId="37" xfId="0" applyNumberFormat="1" applyFont="1" applyFill="1" applyBorder="1" applyAlignment="1" applyProtection="1">
      <alignment horizontal="right" vertical="center" wrapText="1" indent="1"/>
      <protection hidden="1"/>
    </xf>
    <xf numFmtId="4" fontId="43" fillId="24" borderId="38" xfId="0" applyNumberFormat="1" applyFont="1" applyFill="1" applyBorder="1" applyAlignment="1" applyProtection="1">
      <alignment horizontal="center" vertical="center" wrapText="1"/>
      <protection hidden="1"/>
    </xf>
    <xf numFmtId="4" fontId="43" fillId="24" borderId="39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40" xfId="0" applyFont="1" applyFill="1" applyBorder="1" applyAlignment="1" applyProtection="1">
      <alignment horizontal="center" vertical="center" wrapText="1"/>
      <protection hidden="1"/>
    </xf>
    <xf numFmtId="4" fontId="36" fillId="24" borderId="40" xfId="0" applyNumberFormat="1" applyFont="1" applyFill="1" applyBorder="1" applyAlignment="1" applyProtection="1">
      <alignment horizontal="right" vertical="center" wrapText="1" indent="1"/>
      <protection hidden="1"/>
    </xf>
    <xf numFmtId="0" fontId="23" fillId="24" borderId="40" xfId="0" applyFont="1" applyFill="1" applyBorder="1" applyAlignment="1" applyProtection="1">
      <alignment horizontal="center" vertical="distributed" wrapText="1"/>
      <protection hidden="1"/>
    </xf>
    <xf numFmtId="4" fontId="43" fillId="24" borderId="41" xfId="0" applyNumberFormat="1" applyFont="1" applyFill="1" applyBorder="1" applyAlignment="1" applyProtection="1">
      <alignment horizontal="center" vertical="center" wrapText="1"/>
      <protection hidden="1"/>
    </xf>
    <xf numFmtId="0" fontId="23" fillId="24" borderId="42" xfId="0" applyFont="1" applyFill="1" applyBorder="1" applyAlignment="1" applyProtection="1">
      <alignment horizontal="center" vertical="distributed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0" fillId="24" borderId="11" xfId="0" applyFill="1" applyBorder="1" applyAlignment="1" applyProtection="1">
      <alignment/>
      <protection hidden="1"/>
    </xf>
    <xf numFmtId="0" fontId="0" fillId="24" borderId="17" xfId="0" applyFill="1" applyBorder="1" applyAlignment="1" applyProtection="1">
      <alignment horizontal="right" indent="1"/>
      <protection hidden="1"/>
    </xf>
    <xf numFmtId="4" fontId="44" fillId="24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23" fillId="24" borderId="15" xfId="0" applyFont="1" applyFill="1" applyBorder="1" applyAlignment="1" applyProtection="1">
      <alignment horizontal="center" vertical="center" wrapText="1"/>
      <protection hidden="1"/>
    </xf>
    <xf numFmtId="4" fontId="44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4" fontId="36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0" fontId="29" fillId="0" borderId="17" xfId="0" applyFont="1" applyBorder="1" applyAlignment="1" applyProtection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3" fillId="24" borderId="35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4" fontId="44" fillId="24" borderId="13" xfId="0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wrapText="1"/>
    </xf>
    <xf numFmtId="0" fontId="23" fillId="0" borderId="43" xfId="0" applyFont="1" applyBorder="1" applyAlignment="1" applyProtection="1">
      <alignment horizontal="center" vertical="center" wrapText="1"/>
      <protection hidden="1"/>
    </xf>
    <xf numFmtId="0" fontId="23" fillId="0" borderId="44" xfId="0" applyFont="1" applyBorder="1" applyAlignment="1" applyProtection="1">
      <alignment horizontal="center" vertical="center" wrapText="1"/>
      <protection hidden="1"/>
    </xf>
    <xf numFmtId="0" fontId="23" fillId="0" borderId="45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 vertical="center"/>
    </xf>
    <xf numFmtId="43" fontId="75" fillId="0" borderId="14" xfId="0" applyNumberFormat="1" applyFont="1" applyBorder="1" applyAlignment="1">
      <alignment horizontal="center"/>
    </xf>
    <xf numFmtId="4" fontId="42" fillId="24" borderId="17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4" fontId="36" fillId="24" borderId="15" xfId="0" applyNumberFormat="1" applyFont="1" applyFill="1" applyBorder="1" applyAlignment="1">
      <alignment horizontal="right" vertical="center" wrapText="1" indent="2"/>
    </xf>
    <xf numFmtId="0" fontId="0" fillId="24" borderId="12" xfId="0" applyFill="1" applyBorder="1" applyAlignment="1">
      <alignment/>
    </xf>
    <xf numFmtId="0" fontId="76" fillId="24" borderId="12" xfId="0" applyFont="1" applyFill="1" applyBorder="1" applyAlignment="1">
      <alignment/>
    </xf>
    <xf numFmtId="4" fontId="36" fillId="24" borderId="12" xfId="0" applyNumberFormat="1" applyFont="1" applyFill="1" applyBorder="1" applyAlignment="1">
      <alignment horizontal="right" vertical="center" wrapText="1" indent="2"/>
    </xf>
    <xf numFmtId="2" fontId="77" fillId="0" borderId="0" xfId="0" applyNumberFormat="1" applyFont="1" applyBorder="1" applyAlignment="1">
      <alignment/>
    </xf>
    <xf numFmtId="2" fontId="78" fillId="0" borderId="0" xfId="0" applyNumberFormat="1" applyFont="1" applyAlignment="1">
      <alignment/>
    </xf>
    <xf numFmtId="4" fontId="36" fillId="24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36" fillId="24" borderId="44" xfId="0" applyNumberFormat="1" applyFont="1" applyFill="1" applyBorder="1" applyAlignment="1" applyProtection="1">
      <alignment horizontal="right" vertical="center" wrapText="1" indent="1"/>
      <protection hidden="1"/>
    </xf>
    <xf numFmtId="4" fontId="36" fillId="24" borderId="46" xfId="0" applyNumberFormat="1" applyFont="1" applyFill="1" applyBorder="1" applyAlignment="1" applyProtection="1">
      <alignment horizontal="right" vertical="center" wrapText="1" indent="1"/>
      <protection hidden="1"/>
    </xf>
    <xf numFmtId="0" fontId="8" fillId="24" borderId="11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4" fontId="36" fillId="24" borderId="16" xfId="0" applyNumberFormat="1" applyFont="1" applyFill="1" applyBorder="1" applyAlignment="1" applyProtection="1">
      <alignment horizontal="right" vertical="center" wrapText="1" inden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24" borderId="50" xfId="0" applyFont="1" applyFill="1" applyBorder="1" applyAlignment="1" applyProtection="1">
      <alignment horizontal="center" vertical="center" wrapText="1"/>
      <protection hidden="1"/>
    </xf>
    <xf numFmtId="0" fontId="23" fillId="24" borderId="51" xfId="0" applyFont="1" applyFill="1" applyBorder="1" applyAlignment="1" applyProtection="1">
      <alignment horizontal="center" vertical="center" wrapText="1"/>
      <protection hidden="1"/>
    </xf>
    <xf numFmtId="0" fontId="23" fillId="0" borderId="52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 vertical="center" wrapText="1"/>
      <protection hidden="1"/>
    </xf>
    <xf numFmtId="4" fontId="23" fillId="0" borderId="33" xfId="0" applyNumberFormat="1" applyFont="1" applyBorder="1" applyAlignment="1" applyProtection="1">
      <alignment horizontal="center" vertical="center" wrapText="1"/>
      <protection hidden="1"/>
    </xf>
    <xf numFmtId="4" fontId="23" fillId="0" borderId="35" xfId="0" applyNumberFormat="1" applyFont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23" fillId="24" borderId="16" xfId="0" applyFont="1" applyFill="1" applyBorder="1" applyAlignment="1" applyProtection="1">
      <alignment horizontal="center" vertical="center" wrapText="1"/>
      <protection hidden="1"/>
    </xf>
    <xf numFmtId="0" fontId="23" fillId="24" borderId="13" xfId="0" applyFont="1" applyFill="1" applyBorder="1" applyAlignment="1" applyProtection="1">
      <alignment horizontal="center" vertical="center" wrapText="1"/>
      <protection hidden="1"/>
    </xf>
    <xf numFmtId="4" fontId="36" fillId="24" borderId="16" xfId="0" applyNumberFormat="1" applyFont="1" applyFill="1" applyBorder="1" applyAlignment="1" applyProtection="1">
      <alignment horizontal="center" vertical="center" wrapText="1"/>
      <protection hidden="1"/>
    </xf>
    <xf numFmtId="4" fontId="36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11" xfId="0" applyFont="1" applyFill="1" applyBorder="1" applyAlignment="1" applyProtection="1">
      <alignment horizontal="left" vertical="center"/>
      <protection hidden="1"/>
    </xf>
    <xf numFmtId="0" fontId="7" fillId="24" borderId="15" xfId="0" applyFont="1" applyFill="1" applyBorder="1" applyAlignment="1" applyProtection="1">
      <alignment horizontal="left" vertical="center"/>
      <protection hidden="1"/>
    </xf>
    <xf numFmtId="0" fontId="7" fillId="24" borderId="17" xfId="0" applyFont="1" applyFill="1" applyBorder="1" applyAlignment="1" applyProtection="1">
      <alignment horizontal="left" vertical="center"/>
      <protection hidden="1"/>
    </xf>
    <xf numFmtId="0" fontId="24" fillId="0" borderId="11" xfId="0" applyFont="1" applyBorder="1" applyAlignment="1" applyProtection="1">
      <alignment horizontal="left" vertical="top" wrapText="1"/>
      <protection hidden="1"/>
    </xf>
    <xf numFmtId="0" fontId="24" fillId="0" borderId="17" xfId="0" applyFont="1" applyBorder="1" applyAlignment="1" applyProtection="1">
      <alignment horizontal="left" vertical="top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23" fillId="0" borderId="53" xfId="0" applyFont="1" applyBorder="1" applyAlignment="1" applyProtection="1">
      <alignment horizontal="center" vertical="center" wrapText="1"/>
      <protection hidden="1"/>
    </xf>
    <xf numFmtId="0" fontId="23" fillId="0" borderId="54" xfId="0" applyFont="1" applyBorder="1" applyAlignment="1" applyProtection="1">
      <alignment horizontal="center" vertical="center" wrapText="1"/>
      <protection hidden="1"/>
    </xf>
    <xf numFmtId="0" fontId="23" fillId="0" borderId="55" xfId="0" applyFont="1" applyBorder="1" applyAlignment="1" applyProtection="1">
      <alignment horizontal="center" vertical="center" wrapText="1"/>
      <protection hidden="1"/>
    </xf>
    <xf numFmtId="2" fontId="23" fillId="0" borderId="11" xfId="0" applyNumberFormat="1" applyFont="1" applyBorder="1" applyAlignment="1" applyProtection="1">
      <alignment horizontal="center" vertical="center" wrapText="1"/>
      <protection hidden="1"/>
    </xf>
    <xf numFmtId="2" fontId="23" fillId="0" borderId="15" xfId="0" applyNumberFormat="1" applyFont="1" applyBorder="1" applyAlignment="1" applyProtection="1">
      <alignment horizontal="center" vertical="center" wrapText="1"/>
      <protection hidden="1"/>
    </xf>
    <xf numFmtId="2" fontId="23" fillId="0" borderId="17" xfId="0" applyNumberFormat="1" applyFont="1" applyBorder="1" applyAlignment="1" applyProtection="1">
      <alignment horizontal="center" vertical="center" wrapText="1"/>
      <protection hidden="1"/>
    </xf>
    <xf numFmtId="4" fontId="23" fillId="0" borderId="16" xfId="0" applyNumberFormat="1" applyFont="1" applyBorder="1" applyAlignment="1" applyProtection="1">
      <alignment horizontal="center" vertical="center" wrapText="1"/>
      <protection hidden="1"/>
    </xf>
    <xf numFmtId="4" fontId="23" fillId="0" borderId="13" xfId="0" applyNumberFormat="1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 wrapText="1"/>
    </xf>
    <xf numFmtId="4" fontId="23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left" vertical="top"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left" vertical="center" wrapText="1"/>
      <protection hidden="1"/>
    </xf>
    <xf numFmtId="0" fontId="26" fillId="24" borderId="15" xfId="0" applyFont="1" applyFill="1" applyBorder="1" applyAlignment="1" applyProtection="1">
      <alignment horizontal="left" vertical="center" wrapText="1"/>
      <protection hidden="1"/>
    </xf>
    <xf numFmtId="0" fontId="23" fillId="0" borderId="56" xfId="0" applyFont="1" applyBorder="1" applyAlignment="1" applyProtection="1">
      <alignment horizontal="center" vertical="center" wrapText="1"/>
      <protection hidden="1"/>
    </xf>
    <xf numFmtId="0" fontId="23" fillId="0" borderId="57" xfId="0" applyFont="1" applyBorder="1" applyAlignment="1" applyProtection="1">
      <alignment horizontal="center" vertical="center" wrapText="1"/>
      <protection hidden="1"/>
    </xf>
    <xf numFmtId="0" fontId="23" fillId="0" borderId="58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48" xfId="0" applyFont="1" applyBorder="1" applyAlignment="1" applyProtection="1">
      <alignment horizontal="center" vertical="center" wrapText="1"/>
      <protection hidden="1"/>
    </xf>
    <xf numFmtId="0" fontId="15" fillId="0" borderId="47" xfId="0" applyFont="1" applyBorder="1" applyAlignment="1" applyProtection="1">
      <alignment horizontal="center" vertical="center" wrapText="1"/>
      <protection hidden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48" xfId="0" applyFont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horizontal="center" vertical="center" wrapText="1"/>
      <protection hidden="1"/>
    </xf>
    <xf numFmtId="9" fontId="23" fillId="0" borderId="49" xfId="0" applyNumberFormat="1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4" fillId="0" borderId="35" xfId="0" applyFont="1" applyBorder="1" applyAlignment="1" applyProtection="1">
      <alignment horizontal="left" vertical="top" wrapText="1"/>
      <protection hidden="1"/>
    </xf>
    <xf numFmtId="0" fontId="0" fillId="0" borderId="32" xfId="0" applyBorder="1" applyAlignment="1" applyProtection="1">
      <alignment/>
      <protection hidden="1"/>
    </xf>
    <xf numFmtId="0" fontId="23" fillId="0" borderId="61" xfId="0" applyFont="1" applyBorder="1" applyAlignment="1" applyProtection="1">
      <alignment horizontal="center" vertical="center" wrapText="1"/>
      <protection hidden="1"/>
    </xf>
    <xf numFmtId="4" fontId="12" fillId="0" borderId="30" xfId="0" applyNumberFormat="1" applyFont="1" applyBorder="1" applyAlignment="1" applyProtection="1">
      <alignment horizontal="center" vertical="center" wrapText="1"/>
      <protection hidden="1"/>
    </xf>
    <xf numFmtId="4" fontId="12" fillId="0" borderId="48" xfId="0" applyNumberFormat="1" applyFont="1" applyBorder="1" applyAlignment="1" applyProtection="1">
      <alignment horizontal="center" vertical="center" wrapText="1"/>
      <protection hidden="1"/>
    </xf>
    <xf numFmtId="4" fontId="12" fillId="0" borderId="47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left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31" fillId="0" borderId="0" xfId="0" applyFont="1" applyBorder="1" applyAlignment="1" applyProtection="1">
      <alignment horizontal="left" wrapText="1"/>
      <protection hidden="1"/>
    </xf>
    <xf numFmtId="0" fontId="15" fillId="0" borderId="62" xfId="0" applyFont="1" applyBorder="1" applyAlignment="1" applyProtection="1">
      <alignment horizontal="center" vertical="center" wrapText="1"/>
      <protection hidden="1"/>
    </xf>
    <xf numFmtId="0" fontId="15" fillId="0" borderId="63" xfId="0" applyFont="1" applyBorder="1" applyAlignment="1" applyProtection="1">
      <alignment horizontal="center" vertical="center" wrapText="1"/>
      <protection hidden="1"/>
    </xf>
    <xf numFmtId="0" fontId="15" fillId="0" borderId="64" xfId="0" applyFont="1" applyBorder="1" applyAlignment="1" applyProtection="1">
      <alignment horizontal="center" vertical="center" wrapText="1"/>
      <protection hidden="1"/>
    </xf>
    <xf numFmtId="0" fontId="29" fillId="0" borderId="65" xfId="0" applyFont="1" applyBorder="1" applyAlignment="1" applyProtection="1">
      <alignment horizontal="center" vertical="center" wrapText="1"/>
      <protection hidden="1"/>
    </xf>
    <xf numFmtId="0" fontId="29" fillId="0" borderId="66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7" fillId="24" borderId="11" xfId="0" applyFont="1" applyFill="1" applyBorder="1" applyAlignment="1" applyProtection="1">
      <alignment horizontal="center" vertical="center" wrapText="1"/>
      <protection hidden="1"/>
    </xf>
    <xf numFmtId="0" fontId="7" fillId="24" borderId="15" xfId="0" applyFont="1" applyFill="1" applyBorder="1" applyAlignment="1" applyProtection="1">
      <alignment horizontal="center" vertical="center" wrapText="1"/>
      <protection hidden="1"/>
    </xf>
    <xf numFmtId="0" fontId="7" fillId="24" borderId="17" xfId="0" applyFont="1" applyFill="1" applyBorder="1" applyAlignment="1" applyProtection="1">
      <alignment horizontal="center" vertical="center" wrapText="1"/>
      <protection hidden="1"/>
    </xf>
    <xf numFmtId="0" fontId="7" fillId="24" borderId="30" xfId="0" applyFont="1" applyFill="1" applyBorder="1" applyAlignment="1" applyProtection="1">
      <alignment horizontal="center" vertical="center" wrapText="1"/>
      <protection hidden="1"/>
    </xf>
    <xf numFmtId="0" fontId="7" fillId="24" borderId="48" xfId="0" applyFont="1" applyFill="1" applyBorder="1" applyAlignment="1" applyProtection="1">
      <alignment horizontal="center" vertical="center" wrapText="1"/>
      <protection hidden="1"/>
    </xf>
    <xf numFmtId="0" fontId="7" fillId="24" borderId="47" xfId="0" applyFont="1" applyFill="1" applyBorder="1" applyAlignment="1" applyProtection="1">
      <alignment horizontal="center" vertical="center" wrapText="1"/>
      <protection hidden="1"/>
    </xf>
    <xf numFmtId="4" fontId="8" fillId="24" borderId="11" xfId="0" applyNumberFormat="1" applyFont="1" applyFill="1" applyBorder="1" applyAlignment="1" applyProtection="1">
      <alignment horizontal="center" vertical="center" wrapText="1"/>
      <protection hidden="1"/>
    </xf>
    <xf numFmtId="4" fontId="8" fillId="24" borderId="15" xfId="0" applyNumberFormat="1" applyFont="1" applyFill="1" applyBorder="1" applyAlignment="1" applyProtection="1">
      <alignment horizontal="center" vertical="center" wrapText="1"/>
      <protection hidden="1"/>
    </xf>
    <xf numFmtId="4" fontId="8" fillId="24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3" xfId="0" applyFont="1" applyBorder="1" applyAlignment="1" applyProtection="1">
      <alignment horizontal="center" vertical="justify" wrapText="1"/>
      <protection hidden="1"/>
    </xf>
    <xf numFmtId="0" fontId="29" fillId="0" borderId="13" xfId="0" applyFont="1" applyBorder="1" applyAlignment="1" applyProtection="1">
      <alignment horizontal="center" vertical="justify" wrapText="1"/>
      <protection hidden="1"/>
    </xf>
    <xf numFmtId="0" fontId="29" fillId="0" borderId="31" xfId="0" applyFont="1" applyFill="1" applyBorder="1" applyAlignment="1" applyProtection="1">
      <alignment horizontal="center" vertical="center" wrapText="1"/>
      <protection hidden="1"/>
    </xf>
    <xf numFmtId="0" fontId="29" fillId="0" borderId="25" xfId="0" applyFont="1" applyFill="1" applyBorder="1" applyAlignment="1" applyProtection="1">
      <alignment horizontal="center" vertical="center" wrapText="1"/>
      <protection hidden="1"/>
    </xf>
    <xf numFmtId="0" fontId="29" fillId="0" borderId="32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30" fillId="0" borderId="13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43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wrapText="1"/>
      <protection hidden="1"/>
    </xf>
    <xf numFmtId="0" fontId="24" fillId="0" borderId="33" xfId="0" applyFont="1" applyBorder="1" applyAlignment="1" applyProtection="1">
      <alignment horizontal="left" vertical="center" wrapText="1"/>
      <protection hidden="1"/>
    </xf>
    <xf numFmtId="0" fontId="24" fillId="0" borderId="31" xfId="0" applyFont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32" xfId="0" applyFont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2" fontId="23" fillId="0" borderId="33" xfId="0" applyNumberFormat="1" applyFont="1" applyBorder="1" applyAlignment="1" applyProtection="1">
      <alignment horizontal="center" vertical="center" wrapText="1"/>
      <protection hidden="1"/>
    </xf>
    <xf numFmtId="2" fontId="23" fillId="0" borderId="31" xfId="0" applyNumberFormat="1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left" vertical="top" wrapText="1"/>
      <protection hidden="1"/>
    </xf>
    <xf numFmtId="0" fontId="24" fillId="0" borderId="32" xfId="0" applyFont="1" applyBorder="1" applyAlignment="1" applyProtection="1">
      <alignment horizontal="left" vertical="top" wrapText="1"/>
      <protection hidden="1"/>
    </xf>
    <xf numFmtId="2" fontId="12" fillId="24" borderId="33" xfId="0" applyNumberFormat="1" applyFont="1" applyFill="1" applyBorder="1" applyAlignment="1" applyProtection="1">
      <alignment horizontal="center" vertical="center" wrapText="1"/>
      <protection hidden="1"/>
    </xf>
    <xf numFmtId="2" fontId="12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7" fillId="24" borderId="10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43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2" fontId="12" fillId="24" borderId="67" xfId="0" applyNumberFormat="1" applyFont="1" applyFill="1" applyBorder="1" applyAlignment="1" applyProtection="1">
      <alignment horizontal="center" wrapText="1"/>
      <protection hidden="1"/>
    </xf>
    <xf numFmtId="2" fontId="12" fillId="24" borderId="65" xfId="0" applyNumberFormat="1" applyFont="1" applyFill="1" applyBorder="1" applyAlignment="1" applyProtection="1">
      <alignment horizontal="center" wrapText="1"/>
      <protection hidden="1"/>
    </xf>
    <xf numFmtId="0" fontId="24" fillId="0" borderId="35" xfId="0" applyFont="1" applyBorder="1" applyAlignment="1" applyProtection="1">
      <alignment horizontal="left" vertical="center" wrapText="1"/>
      <protection hidden="1"/>
    </xf>
    <xf numFmtId="0" fontId="24" fillId="0" borderId="32" xfId="0" applyFont="1" applyBorder="1" applyAlignment="1" applyProtection="1">
      <alignment horizontal="left" vertical="center" wrapText="1"/>
      <protection hidden="1"/>
    </xf>
    <xf numFmtId="0" fontId="74" fillId="0" borderId="0" xfId="0" applyFont="1" applyAlignment="1" applyProtection="1">
      <alignment horizontal="left" vertical="center" wrapText="1"/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8" fillId="0" borderId="33" xfId="0" applyFont="1" applyFill="1" applyBorder="1" applyAlignment="1" applyProtection="1">
      <alignment horizontal="left" vertical="top" wrapText="1"/>
      <protection hidden="1"/>
    </xf>
    <xf numFmtId="0" fontId="8" fillId="0" borderId="34" xfId="0" applyFont="1" applyFill="1" applyBorder="1" applyAlignment="1" applyProtection="1">
      <alignment horizontal="left" vertical="top"/>
      <protection hidden="1"/>
    </xf>
    <xf numFmtId="0" fontId="8" fillId="0" borderId="68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35" xfId="0" applyFont="1" applyFill="1" applyBorder="1" applyAlignment="1" applyProtection="1">
      <alignment horizontal="left" vertical="top"/>
      <protection hidden="1"/>
    </xf>
    <xf numFmtId="0" fontId="8" fillId="0" borderId="10" xfId="0" applyFont="1" applyFill="1" applyBorder="1" applyAlignment="1" applyProtection="1">
      <alignment horizontal="left" vertical="top"/>
      <protection hidden="1"/>
    </xf>
    <xf numFmtId="4" fontId="36" fillId="24" borderId="43" xfId="0" applyNumberFormat="1" applyFont="1" applyFill="1" applyBorder="1" applyAlignment="1" applyProtection="1">
      <alignment horizontal="right" vertical="center" wrapText="1" indent="1"/>
      <protection hidden="1"/>
    </xf>
    <xf numFmtId="0" fontId="23" fillId="24" borderId="43" xfId="0" applyFont="1" applyFill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7" fillId="0" borderId="68" xfId="0" applyFont="1" applyBorder="1" applyAlignment="1" applyProtection="1">
      <alignment horizontal="center" vertical="center" wrapText="1"/>
      <protection hidden="1"/>
    </xf>
    <xf numFmtId="0" fontId="17" fillId="0" borderId="35" xfId="0" applyFont="1" applyBorder="1" applyAlignment="1" applyProtection="1">
      <alignment horizontal="center" vertical="center" wrapText="1"/>
      <protection hidden="1"/>
    </xf>
    <xf numFmtId="172" fontId="32" fillId="0" borderId="12" xfId="0" applyNumberFormat="1" applyFont="1" applyBorder="1" applyAlignment="1">
      <alignment horizontal="center" vertical="center" wrapText="1"/>
    </xf>
    <xf numFmtId="9" fontId="2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4" fontId="32" fillId="0" borderId="11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48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172" fontId="32" fillId="0" borderId="12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32" fillId="0" borderId="3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5" xfId="0" applyFont="1" applyFill="1" applyBorder="1" applyAlignment="1">
      <alignment horizontal="left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>
      <alignment horizontal="center" vertical="center" wrapText="1"/>
    </xf>
    <xf numFmtId="0" fontId="19" fillId="24" borderId="64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4" fontId="32" fillId="0" borderId="69" xfId="0" applyNumberFormat="1" applyFont="1" applyBorder="1" applyAlignment="1">
      <alignment horizontal="center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7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24" fillId="0" borderId="11" xfId="0" applyFont="1" applyBorder="1" applyAlignment="1">
      <alignment horizontal="left" vertical="top" wrapText="1" shrinkToFit="1"/>
    </xf>
    <xf numFmtId="0" fontId="0" fillId="0" borderId="17" xfId="0" applyBorder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6" fillId="0" borderId="72" xfId="0" applyFont="1" applyBorder="1" applyAlignment="1">
      <alignment vertical="center" wrapText="1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46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/>
    </xf>
    <xf numFmtId="0" fontId="46" fillId="0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4" fillId="0" borderId="78" xfId="0" applyFont="1" applyBorder="1" applyAlignment="1">
      <alignment horizontal="center"/>
    </xf>
    <xf numFmtId="0" fontId="46" fillId="25" borderId="0" xfId="0" applyFont="1" applyFill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46" fillId="0" borderId="76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80" xfId="0" applyFont="1" applyBorder="1" applyAlignment="1">
      <alignment horizontal="left" vertical="center" wrapText="1"/>
    </xf>
    <xf numFmtId="0" fontId="46" fillId="0" borderId="77" xfId="0" applyFont="1" applyBorder="1" applyAlignment="1">
      <alignment horizontal="left" vertical="center" wrapText="1"/>
    </xf>
    <xf numFmtId="0" fontId="46" fillId="0" borderId="78" xfId="0" applyFont="1" applyBorder="1" applyAlignment="1">
      <alignment horizontal="left" vertical="center" wrapText="1"/>
    </xf>
    <xf numFmtId="0" fontId="46" fillId="0" borderId="79" xfId="0" applyFont="1" applyBorder="1" applyAlignment="1">
      <alignment horizontal="left" vertical="center" wrapText="1"/>
    </xf>
    <xf numFmtId="9" fontId="0" fillId="0" borderId="0" xfId="57" applyFont="1" applyAlignment="1" applyProtection="1">
      <alignment horizontal="center"/>
      <protection locked="0"/>
    </xf>
    <xf numFmtId="0" fontId="46" fillId="25" borderId="0" xfId="0" applyFont="1" applyFill="1" applyBorder="1" applyAlignment="1">
      <alignment horizontal="left" vertical="center" wrapText="1"/>
    </xf>
    <xf numFmtId="0" fontId="46" fillId="25" borderId="0" xfId="0" applyFont="1" applyFill="1" applyBorder="1" applyAlignment="1">
      <alignment horizontal="left" vertical="center"/>
    </xf>
    <xf numFmtId="0" fontId="46" fillId="0" borderId="34" xfId="0" applyFont="1" applyFill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/>
    </xf>
    <xf numFmtId="0" fontId="0" fillId="25" borderId="61" xfId="0" applyFont="1" applyFill="1" applyBorder="1" applyAlignment="1">
      <alignment horizontal="center" vertical="center"/>
    </xf>
    <xf numFmtId="0" fontId="46" fillId="0" borderId="8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31</xdr:row>
      <xdr:rowOff>76200</xdr:rowOff>
    </xdr:from>
    <xdr:to>
      <xdr:col>3</xdr:col>
      <xdr:colOff>1609725</xdr:colOff>
      <xdr:row>31</xdr:row>
      <xdr:rowOff>438150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3573125" y="22336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1 м.</a:t>
          </a:r>
        </a:p>
      </xdr:txBody>
    </xdr:sp>
    <xdr:clientData/>
  </xdr:twoCellAnchor>
  <xdr:twoCellAnchor>
    <xdr:from>
      <xdr:col>4</xdr:col>
      <xdr:colOff>476250</xdr:colOff>
      <xdr:row>31</xdr:row>
      <xdr:rowOff>76200</xdr:rowOff>
    </xdr:from>
    <xdr:to>
      <xdr:col>4</xdr:col>
      <xdr:colOff>1628775</xdr:colOff>
      <xdr:row>31</xdr:row>
      <xdr:rowOff>438150</xdr:rowOff>
    </xdr:to>
    <xdr:sp>
      <xdr:nvSpPr>
        <xdr:cNvPr id="2" name="Text Box 50"/>
        <xdr:cNvSpPr txBox="1">
          <a:spLocks noChangeArrowheads="1"/>
        </xdr:cNvSpPr>
      </xdr:nvSpPr>
      <xdr:spPr>
        <a:xfrm>
          <a:off x="14049375" y="22336125"/>
          <a:ext cx="1152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1 м.</a:t>
          </a:r>
        </a:p>
      </xdr:txBody>
    </xdr:sp>
    <xdr:clientData/>
  </xdr:twoCellAnchor>
  <xdr:twoCellAnchor editAs="oneCell">
    <xdr:from>
      <xdr:col>1</xdr:col>
      <xdr:colOff>85725</xdr:colOff>
      <xdr:row>7</xdr:row>
      <xdr:rowOff>152400</xdr:rowOff>
    </xdr:from>
    <xdr:to>
      <xdr:col>1</xdr:col>
      <xdr:colOff>1219200</xdr:colOff>
      <xdr:row>7</xdr:row>
      <xdr:rowOff>1143000</xdr:rowOff>
    </xdr:to>
    <xdr:pic>
      <xdr:nvPicPr>
        <xdr:cNvPr id="3" name="Picture 5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362575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95250</xdr:rowOff>
    </xdr:from>
    <xdr:to>
      <xdr:col>1</xdr:col>
      <xdr:colOff>1257300</xdr:colOff>
      <xdr:row>11</xdr:row>
      <xdr:rowOff>590550</xdr:rowOff>
    </xdr:to>
    <xdr:pic>
      <xdr:nvPicPr>
        <xdr:cNvPr id="4" name="Picture 23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8753475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1628775</xdr:colOff>
      <xdr:row>0</xdr:row>
      <xdr:rowOff>504825</xdr:rowOff>
    </xdr:from>
    <xdr:to>
      <xdr:col>13</xdr:col>
      <xdr:colOff>2057400</xdr:colOff>
      <xdr:row>4</xdr:row>
      <xdr:rowOff>142875</xdr:rowOff>
    </xdr:to>
    <xdr:pic>
      <xdr:nvPicPr>
        <xdr:cNvPr id="5" name="Рисунок 6" descr="печать на прайс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79100" y="504825"/>
          <a:ext cx="98869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</xdr:row>
      <xdr:rowOff>133350</xdr:rowOff>
    </xdr:from>
    <xdr:to>
      <xdr:col>3</xdr:col>
      <xdr:colOff>2381250</xdr:colOff>
      <xdr:row>11</xdr:row>
      <xdr:rowOff>504825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325850" y="93726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 (А+В)</a:t>
          </a:r>
        </a:p>
      </xdr:txBody>
    </xdr:sp>
    <xdr:clientData/>
  </xdr:twoCellAnchor>
  <xdr:twoCellAnchor>
    <xdr:from>
      <xdr:col>4</xdr:col>
      <xdr:colOff>219075</xdr:colOff>
      <xdr:row>11</xdr:row>
      <xdr:rowOff>114300</xdr:rowOff>
    </xdr:from>
    <xdr:to>
      <xdr:col>4</xdr:col>
      <xdr:colOff>2533650</xdr:colOff>
      <xdr:row>11</xdr:row>
      <xdr:rowOff>495300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6325850" y="93535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 (А+В)</a:t>
          </a:r>
        </a:p>
      </xdr:txBody>
    </xdr:sp>
    <xdr:clientData/>
  </xdr:twoCellAnchor>
  <xdr:twoCellAnchor editAs="oneCell">
    <xdr:from>
      <xdr:col>10</xdr:col>
      <xdr:colOff>790575</xdr:colOff>
      <xdr:row>0</xdr:row>
      <xdr:rowOff>600075</xdr:rowOff>
    </xdr:from>
    <xdr:to>
      <xdr:col>15</xdr:col>
      <xdr:colOff>2409825</xdr:colOff>
      <xdr:row>4</xdr:row>
      <xdr:rowOff>381000</xdr:rowOff>
    </xdr:to>
    <xdr:pic>
      <xdr:nvPicPr>
        <xdr:cNvPr id="3" name="Рисунок 5" descr="печать на прайс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84075" y="600075"/>
          <a:ext cx="85629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1314450</xdr:colOff>
      <xdr:row>7</xdr:row>
      <xdr:rowOff>647700</xdr:rowOff>
    </xdr:from>
    <xdr:to>
      <xdr:col>8</xdr:col>
      <xdr:colOff>333375</xdr:colOff>
      <xdr:row>9</xdr:row>
      <xdr:rowOff>104775</xdr:rowOff>
    </xdr:to>
    <xdr:pic>
      <xdr:nvPicPr>
        <xdr:cNvPr id="1" name="Picture 9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70497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152400</xdr:rowOff>
    </xdr:from>
    <xdr:to>
      <xdr:col>3</xdr:col>
      <xdr:colOff>28575</xdr:colOff>
      <xdr:row>10</xdr:row>
      <xdr:rowOff>257175</xdr:rowOff>
    </xdr:to>
    <xdr:pic>
      <xdr:nvPicPr>
        <xdr:cNvPr id="2" name="Picture 10" descr="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30505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457200</xdr:rowOff>
    </xdr:from>
    <xdr:to>
      <xdr:col>8</xdr:col>
      <xdr:colOff>485775</xdr:colOff>
      <xdr:row>26</xdr:row>
      <xdr:rowOff>85725</xdr:rowOff>
    </xdr:to>
    <xdr:pic>
      <xdr:nvPicPr>
        <xdr:cNvPr id="3" name="Picture 12" descr="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85058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44"/>
  <sheetViews>
    <sheetView view="pageBreakPreview" zoomScale="40" zoomScaleNormal="38" zoomScaleSheetLayoutView="40" zoomScalePageLayoutView="0" workbookViewId="0" topLeftCell="B1">
      <selection activeCell="J25" sqref="J25:L25"/>
    </sheetView>
  </sheetViews>
  <sheetFormatPr defaultColWidth="9.00390625" defaultRowHeight="12.75"/>
  <cols>
    <col min="1" max="1" width="7.00390625" style="0" customWidth="1"/>
    <col min="2" max="2" width="16.75390625" style="0" customWidth="1"/>
    <col min="3" max="3" width="154.375" style="0" customWidth="1"/>
    <col min="4" max="4" width="25.375" style="0" hidden="1" customWidth="1"/>
    <col min="5" max="5" width="25.375" style="0" customWidth="1"/>
    <col min="6" max="6" width="36.75390625" style="0" customWidth="1"/>
    <col min="7" max="7" width="21.75390625" style="0" customWidth="1"/>
    <col min="8" max="8" width="22.125" style="0" customWidth="1"/>
    <col min="9" max="9" width="22.25390625" style="0" customWidth="1"/>
    <col min="10" max="10" width="22.375" style="0" customWidth="1"/>
    <col min="11" max="11" width="23.00390625" style="0" customWidth="1"/>
    <col min="12" max="12" width="24.25390625" style="0" customWidth="1"/>
    <col min="13" max="13" width="32.25390625" style="0" customWidth="1"/>
    <col min="14" max="14" width="33.75390625" style="51" customWidth="1"/>
    <col min="15" max="15" width="0.2421875" style="0" customWidth="1"/>
    <col min="16" max="16" width="9.25390625" style="0" hidden="1" customWidth="1"/>
    <col min="17" max="27" width="9.125" style="0" hidden="1" customWidth="1"/>
  </cols>
  <sheetData>
    <row r="1" spans="1:14" ht="82.5" customHeight="1">
      <c r="A1" s="158"/>
      <c r="B1" s="158"/>
      <c r="C1" s="306" t="s">
        <v>189</v>
      </c>
      <c r="D1" s="307"/>
      <c r="E1" s="307"/>
      <c r="F1" s="307"/>
      <c r="G1" s="307"/>
      <c r="H1" s="307"/>
      <c r="I1" s="307"/>
      <c r="J1" s="307"/>
      <c r="K1" s="307"/>
      <c r="L1" s="307"/>
      <c r="M1" s="159"/>
      <c r="N1" s="159"/>
    </row>
    <row r="2" spans="1:15" ht="51" customHeight="1">
      <c r="A2" s="245" t="s">
        <v>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4"/>
    </row>
    <row r="3" spans="1:15" ht="27" customHeight="1" thickBot="1">
      <c r="A3" s="243" t="s">
        <v>139</v>
      </c>
      <c r="B3" s="243"/>
      <c r="C3" s="243"/>
      <c r="D3" s="244" t="s">
        <v>51</v>
      </c>
      <c r="E3" s="244"/>
      <c r="F3" s="244"/>
      <c r="G3" s="104"/>
      <c r="H3" s="104"/>
      <c r="I3" s="104"/>
      <c r="J3" s="104"/>
      <c r="K3" s="104"/>
      <c r="L3" s="104"/>
      <c r="M3" s="104"/>
      <c r="N3" s="105"/>
      <c r="O3" s="4"/>
    </row>
    <row r="4" spans="1:14" ht="24" customHeight="1" thickBot="1">
      <c r="A4" s="258" t="s">
        <v>32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60"/>
    </row>
    <row r="5" spans="1:15" s="3" customFormat="1" ht="94.5" customHeight="1" thickBot="1">
      <c r="A5" s="106" t="s">
        <v>0</v>
      </c>
      <c r="B5" s="178" t="s">
        <v>31</v>
      </c>
      <c r="C5" s="216"/>
      <c r="D5" s="107" t="s">
        <v>67</v>
      </c>
      <c r="E5" s="107" t="s">
        <v>192</v>
      </c>
      <c r="F5" s="108" t="s">
        <v>33</v>
      </c>
      <c r="G5" s="261" t="s">
        <v>26</v>
      </c>
      <c r="H5" s="262"/>
      <c r="I5" s="263"/>
      <c r="J5" s="261" t="s">
        <v>173</v>
      </c>
      <c r="K5" s="262"/>
      <c r="L5" s="263"/>
      <c r="M5" s="109" t="s">
        <v>4</v>
      </c>
      <c r="N5" s="110" t="s">
        <v>169</v>
      </c>
      <c r="O5" s="2"/>
    </row>
    <row r="6" spans="1:15" ht="43.5" customHeight="1" thickBot="1">
      <c r="A6" s="199" t="s">
        <v>34</v>
      </c>
      <c r="B6" s="256"/>
      <c r="C6" s="256"/>
      <c r="D6" s="256"/>
      <c r="E6" s="256"/>
      <c r="F6" s="257"/>
      <c r="G6" s="111" t="s">
        <v>2</v>
      </c>
      <c r="H6" s="112" t="s">
        <v>3</v>
      </c>
      <c r="I6" s="113" t="s">
        <v>162</v>
      </c>
      <c r="J6" s="112" t="s">
        <v>2</v>
      </c>
      <c r="K6" s="114" t="s">
        <v>3</v>
      </c>
      <c r="L6" s="113" t="s">
        <v>161</v>
      </c>
      <c r="M6" s="115"/>
      <c r="N6" s="116"/>
      <c r="O6" s="1"/>
    </row>
    <row r="7" spans="1:15" ht="87.75" customHeight="1" thickBot="1">
      <c r="A7" s="117">
        <v>1</v>
      </c>
      <c r="B7" s="202" t="s">
        <v>48</v>
      </c>
      <c r="C7" s="203"/>
      <c r="D7" s="118">
        <f>1.05*91.52</f>
        <v>96.1</v>
      </c>
      <c r="E7" s="118">
        <f>D7*1.18*1.25</f>
        <v>141.75</v>
      </c>
      <c r="F7" s="119" t="s">
        <v>52</v>
      </c>
      <c r="G7" s="120">
        <v>100</v>
      </c>
      <c r="H7" s="120" t="s">
        <v>1</v>
      </c>
      <c r="I7" s="120">
        <v>400</v>
      </c>
      <c r="J7" s="121">
        <f>E7*G7/1000*1.25</f>
        <v>17.72</v>
      </c>
      <c r="K7" s="120" t="s">
        <v>177</v>
      </c>
      <c r="L7" s="121">
        <f>E7*I7/1000*1.25</f>
        <v>70.88</v>
      </c>
      <c r="M7" s="122" t="s">
        <v>61</v>
      </c>
      <c r="N7" s="123">
        <f>D7*1.18*50*1.25</f>
        <v>7087.38</v>
      </c>
      <c r="O7" s="1"/>
    </row>
    <row r="8" spans="1:15" ht="101.25" customHeight="1" thickBot="1">
      <c r="A8" s="254">
        <v>2</v>
      </c>
      <c r="B8" s="117"/>
      <c r="C8" s="124" t="s">
        <v>107</v>
      </c>
      <c r="D8" s="118">
        <f>1.05*106.77</f>
        <v>112.11</v>
      </c>
      <c r="E8" s="118">
        <f>D8*1.18*1.25</f>
        <v>165.36</v>
      </c>
      <c r="F8" s="119" t="s">
        <v>53</v>
      </c>
      <c r="G8" s="120">
        <v>100</v>
      </c>
      <c r="H8" s="120" t="s">
        <v>1</v>
      </c>
      <c r="I8" s="120">
        <v>400</v>
      </c>
      <c r="J8" s="121">
        <f>E8*G8/1000*1.25</f>
        <v>20.67</v>
      </c>
      <c r="K8" s="120" t="s">
        <v>178</v>
      </c>
      <c r="L8" s="121">
        <f>E8*I8/1000*1.25</f>
        <v>82.68</v>
      </c>
      <c r="M8" s="122" t="s">
        <v>61</v>
      </c>
      <c r="N8" s="123">
        <f>D8*1.18*50*1.25</f>
        <v>8268.11</v>
      </c>
      <c r="O8" s="1"/>
    </row>
    <row r="9" spans="1:15" ht="53.25" customHeight="1" thickBot="1">
      <c r="A9" s="255"/>
      <c r="B9" s="223" t="s">
        <v>37</v>
      </c>
      <c r="C9" s="224"/>
      <c r="D9" s="224"/>
      <c r="E9" s="224"/>
      <c r="F9" s="224"/>
      <c r="G9" s="224"/>
      <c r="H9" s="224"/>
      <c r="I9" s="224"/>
      <c r="J9" s="264"/>
      <c r="K9" s="265"/>
      <c r="L9" s="266"/>
      <c r="M9" s="218"/>
      <c r="N9" s="219"/>
      <c r="O9" s="1"/>
    </row>
    <row r="10" spans="1:16" ht="117" customHeight="1" thickBot="1">
      <c r="A10" s="125">
        <v>3</v>
      </c>
      <c r="B10" s="220" t="s">
        <v>108</v>
      </c>
      <c r="C10" s="221"/>
      <c r="D10" s="118">
        <f>1.05*118.64</f>
        <v>124.57</v>
      </c>
      <c r="E10" s="118">
        <f>D10*1.18*1.25</f>
        <v>183.74</v>
      </c>
      <c r="F10" s="119" t="s">
        <v>54</v>
      </c>
      <c r="G10" s="120">
        <v>100</v>
      </c>
      <c r="H10" s="120" t="s">
        <v>1</v>
      </c>
      <c r="I10" s="120">
        <v>400</v>
      </c>
      <c r="J10" s="121">
        <f>E10*G10/1000*1.25</f>
        <v>22.97</v>
      </c>
      <c r="K10" s="120" t="s">
        <v>179</v>
      </c>
      <c r="L10" s="121">
        <f>E10*I10/1000*1.25</f>
        <v>91.87</v>
      </c>
      <c r="M10" s="122" t="s">
        <v>61</v>
      </c>
      <c r="N10" s="123">
        <f>D10*1.18*50*1.25</f>
        <v>9187.04</v>
      </c>
      <c r="O10" s="1"/>
      <c r="P10" s="10"/>
    </row>
    <row r="11" spans="1:16" ht="52.5" customHeight="1">
      <c r="A11" s="290">
        <v>4</v>
      </c>
      <c r="B11" s="126"/>
      <c r="C11" s="292" t="s">
        <v>115</v>
      </c>
      <c r="D11" s="197">
        <v>58.47</v>
      </c>
      <c r="E11" s="197">
        <f>D11*1.18*1.25</f>
        <v>86.24</v>
      </c>
      <c r="F11" s="190" t="s">
        <v>130</v>
      </c>
      <c r="G11" s="215" t="s">
        <v>23</v>
      </c>
      <c r="H11" s="215" t="s">
        <v>117</v>
      </c>
      <c r="I11" s="215" t="s">
        <v>23</v>
      </c>
      <c r="J11" s="213" t="s">
        <v>23</v>
      </c>
      <c r="K11" s="215" t="s">
        <v>180</v>
      </c>
      <c r="L11" s="192" t="s">
        <v>23</v>
      </c>
      <c r="M11" s="195" t="s">
        <v>113</v>
      </c>
      <c r="N11" s="197">
        <f>D11*1.18*25*1.25</f>
        <v>2156.08</v>
      </c>
      <c r="O11" s="1"/>
      <c r="P11" s="10"/>
    </row>
    <row r="12" spans="1:16" ht="52.5" customHeight="1" thickBot="1">
      <c r="A12" s="291"/>
      <c r="B12" s="127"/>
      <c r="C12" s="293"/>
      <c r="D12" s="198"/>
      <c r="E12" s="198"/>
      <c r="F12" s="191"/>
      <c r="G12" s="194"/>
      <c r="H12" s="194"/>
      <c r="I12" s="194"/>
      <c r="J12" s="214"/>
      <c r="K12" s="194"/>
      <c r="L12" s="193"/>
      <c r="M12" s="196"/>
      <c r="N12" s="198"/>
      <c r="O12" s="1"/>
      <c r="P12" s="10"/>
    </row>
    <row r="13" spans="1:15" ht="21.75" customHeight="1">
      <c r="A13" s="299">
        <v>5</v>
      </c>
      <c r="B13" s="308" t="s">
        <v>131</v>
      </c>
      <c r="C13" s="309"/>
      <c r="D13" s="302" t="s">
        <v>78</v>
      </c>
      <c r="E13" s="303"/>
      <c r="F13" s="269" t="s">
        <v>126</v>
      </c>
      <c r="G13" s="274" t="s">
        <v>23</v>
      </c>
      <c r="H13" s="272" t="s">
        <v>123</v>
      </c>
      <c r="I13" s="274" t="s">
        <v>23</v>
      </c>
      <c r="J13" s="274" t="s">
        <v>23</v>
      </c>
      <c r="K13" s="272" t="s">
        <v>183</v>
      </c>
      <c r="L13" s="316" t="s">
        <v>23</v>
      </c>
      <c r="M13" s="315" t="s">
        <v>61</v>
      </c>
      <c r="N13" s="314">
        <f>D14*1.18*50*1.25</f>
        <v>3243.53</v>
      </c>
      <c r="O13" s="1"/>
    </row>
    <row r="14" spans="1:15" ht="30.75" thickBot="1">
      <c r="A14" s="300"/>
      <c r="B14" s="310"/>
      <c r="C14" s="311"/>
      <c r="D14" s="130">
        <v>43.98</v>
      </c>
      <c r="E14" s="130">
        <f>D14*1.18*1.25</f>
        <v>64.87</v>
      </c>
      <c r="F14" s="270"/>
      <c r="G14" s="275"/>
      <c r="H14" s="273"/>
      <c r="I14" s="275"/>
      <c r="J14" s="275"/>
      <c r="K14" s="273"/>
      <c r="L14" s="317"/>
      <c r="M14" s="196"/>
      <c r="N14" s="175">
        <f>D14*1.18*50</f>
        <v>2594.82</v>
      </c>
      <c r="O14" s="1"/>
    </row>
    <row r="15" spans="1:15" ht="21" customHeight="1" thickBot="1">
      <c r="A15" s="300"/>
      <c r="B15" s="310"/>
      <c r="C15" s="311"/>
      <c r="D15" s="294" t="s">
        <v>71</v>
      </c>
      <c r="E15" s="295"/>
      <c r="F15" s="270"/>
      <c r="G15" s="275"/>
      <c r="H15" s="131"/>
      <c r="I15" s="275"/>
      <c r="J15" s="275"/>
      <c r="K15" s="132"/>
      <c r="L15" s="317"/>
      <c r="M15" s="133"/>
      <c r="N15" s="134"/>
      <c r="O15" s="1"/>
    </row>
    <row r="16" spans="1:15" ht="36.75" customHeight="1" thickBot="1">
      <c r="A16" s="300"/>
      <c r="B16" s="310"/>
      <c r="C16" s="311"/>
      <c r="D16" s="135">
        <v>114.59</v>
      </c>
      <c r="E16" s="136">
        <f>135.22*1.25</f>
        <v>169.03</v>
      </c>
      <c r="F16" s="270"/>
      <c r="G16" s="275"/>
      <c r="H16" s="267" t="s">
        <v>124</v>
      </c>
      <c r="I16" s="275"/>
      <c r="J16" s="275"/>
      <c r="K16" s="162" t="s">
        <v>184</v>
      </c>
      <c r="L16" s="317"/>
      <c r="M16" s="137" t="s">
        <v>62</v>
      </c>
      <c r="N16" s="138">
        <f>D16*1.18*65*1.25</f>
        <v>10986.32</v>
      </c>
      <c r="O16" s="1"/>
    </row>
    <row r="17" spans="1:15" ht="36.75" customHeight="1" thickBot="1">
      <c r="A17" s="300"/>
      <c r="B17" s="310"/>
      <c r="C17" s="311"/>
      <c r="D17" s="135">
        <v>119.14</v>
      </c>
      <c r="E17" s="136">
        <f>D17*1.18*1.25</f>
        <v>175.73</v>
      </c>
      <c r="F17" s="270"/>
      <c r="G17" s="275"/>
      <c r="H17" s="267"/>
      <c r="I17" s="275"/>
      <c r="J17" s="275"/>
      <c r="K17" s="163" t="s">
        <v>185</v>
      </c>
      <c r="L17" s="317"/>
      <c r="M17" s="139" t="s">
        <v>128</v>
      </c>
      <c r="N17" s="138">
        <f>D17*1.18*5*1.25</f>
        <v>878.66</v>
      </c>
      <c r="O17" s="1"/>
    </row>
    <row r="18" spans="1:15" ht="36.75" customHeight="1" thickBot="1">
      <c r="A18" s="301"/>
      <c r="B18" s="312"/>
      <c r="C18" s="313"/>
      <c r="D18" s="140">
        <v>116.06</v>
      </c>
      <c r="E18" s="136">
        <f>D18*1.18*1.25</f>
        <v>171.19</v>
      </c>
      <c r="F18" s="271"/>
      <c r="G18" s="276"/>
      <c r="H18" s="268"/>
      <c r="I18" s="276"/>
      <c r="J18" s="276"/>
      <c r="K18" s="161" t="s">
        <v>186</v>
      </c>
      <c r="L18" s="318"/>
      <c r="M18" s="141" t="s">
        <v>125</v>
      </c>
      <c r="N18" s="138">
        <f>D18*1.18*16*1.25</f>
        <v>2739.02</v>
      </c>
      <c r="O18" s="1"/>
    </row>
    <row r="19" spans="1:15" ht="54.75" thickBot="1">
      <c r="A19" s="199" t="s">
        <v>163</v>
      </c>
      <c r="B19" s="298"/>
      <c r="C19" s="298"/>
      <c r="D19" s="200"/>
      <c r="E19" s="200"/>
      <c r="F19" s="200"/>
      <c r="G19" s="280" t="s">
        <v>160</v>
      </c>
      <c r="H19" s="281"/>
      <c r="I19" s="142" t="s">
        <v>142</v>
      </c>
      <c r="J19" s="280" t="s">
        <v>158</v>
      </c>
      <c r="K19" s="281"/>
      <c r="L19" s="142" t="s">
        <v>143</v>
      </c>
      <c r="M19" s="143"/>
      <c r="N19" s="144"/>
      <c r="O19" s="180"/>
    </row>
    <row r="20" spans="1:15" ht="38.25" customHeight="1" thickBot="1">
      <c r="A20" s="299">
        <v>6</v>
      </c>
      <c r="B20" s="278" t="s">
        <v>132</v>
      </c>
      <c r="C20" s="279"/>
      <c r="D20" s="145">
        <v>388.75</v>
      </c>
      <c r="E20" s="145">
        <f>D20*1.18*1.25</f>
        <v>573.41</v>
      </c>
      <c r="F20" s="296" t="s">
        <v>38</v>
      </c>
      <c r="G20" s="282">
        <v>180</v>
      </c>
      <c r="H20" s="283"/>
      <c r="I20" s="286" t="s">
        <v>7</v>
      </c>
      <c r="J20" s="288">
        <f>E20*G20/1000*1.25</f>
        <v>129.02</v>
      </c>
      <c r="K20" s="289"/>
      <c r="L20" s="146" t="str">
        <f>CONCATENATE(ROUND(E20*0.18,2)," / ",ROUND(E20*0.3,2))</f>
        <v>103,21 / 172,02</v>
      </c>
      <c r="M20" s="147" t="s">
        <v>63</v>
      </c>
      <c r="N20" s="138">
        <f>D20*1.18*11*1.25</f>
        <v>6307.47</v>
      </c>
      <c r="O20" s="180"/>
    </row>
    <row r="21" spans="1:15" ht="52.5" customHeight="1" thickBot="1">
      <c r="A21" s="301"/>
      <c r="B21" s="304"/>
      <c r="C21" s="305"/>
      <c r="D21" s="148">
        <v>385.32</v>
      </c>
      <c r="E21" s="145">
        <f>D21*1.18*1.25</f>
        <v>568.35</v>
      </c>
      <c r="F21" s="297"/>
      <c r="G21" s="284"/>
      <c r="H21" s="285"/>
      <c r="I21" s="287"/>
      <c r="J21" s="210">
        <f>E21*G20/1000*1.25</f>
        <v>127.88</v>
      </c>
      <c r="K21" s="212"/>
      <c r="L21" s="146" t="str">
        <f>CONCATENATE(ROUND(E21*0.18,2)," / ",ROUND(E21*0.3,2))</f>
        <v>102,3 / 170,51</v>
      </c>
      <c r="M21" s="147" t="s">
        <v>64</v>
      </c>
      <c r="N21" s="138">
        <f>D21*1.18*22*1.25</f>
        <v>12503.63</v>
      </c>
      <c r="O21" s="180"/>
    </row>
    <row r="22" spans="1:15" ht="104.25" customHeight="1" thickBot="1">
      <c r="A22" s="129">
        <v>7</v>
      </c>
      <c r="B22" s="278" t="s">
        <v>114</v>
      </c>
      <c r="C22" s="279"/>
      <c r="D22" s="145">
        <v>211.86</v>
      </c>
      <c r="E22" s="145">
        <f>D22*1.18*1.25</f>
        <v>312.49</v>
      </c>
      <c r="F22" s="102" t="s">
        <v>38</v>
      </c>
      <c r="G22" s="282">
        <v>350</v>
      </c>
      <c r="H22" s="283"/>
      <c r="I22" s="101">
        <v>400</v>
      </c>
      <c r="J22" s="210">
        <f>E22*G22/1000*1.25</f>
        <v>136.71</v>
      </c>
      <c r="K22" s="212"/>
      <c r="L22" s="121">
        <f>E22*I22/1000*1.25</f>
        <v>156.25</v>
      </c>
      <c r="M22" s="147" t="s">
        <v>116</v>
      </c>
      <c r="N22" s="138">
        <f>3124.94*1.25</f>
        <v>3906.18</v>
      </c>
      <c r="O22" s="180"/>
    </row>
    <row r="23" spans="1:15" ht="43.5" customHeight="1" thickBot="1">
      <c r="A23" s="199" t="s">
        <v>35</v>
      </c>
      <c r="B23" s="200"/>
      <c r="C23" s="200"/>
      <c r="D23" s="200"/>
      <c r="E23" s="200"/>
      <c r="F23" s="200"/>
      <c r="G23" s="228" t="s">
        <v>159</v>
      </c>
      <c r="H23" s="229"/>
      <c r="I23" s="229"/>
      <c r="J23" s="229"/>
      <c r="K23" s="229"/>
      <c r="L23" s="230"/>
      <c r="M23" s="187" t="s">
        <v>65</v>
      </c>
      <c r="N23" s="176">
        <f>D24*1.18*47*1.25</f>
        <v>5532.14</v>
      </c>
      <c r="O23" s="217"/>
    </row>
    <row r="24" spans="1:16" ht="78" customHeight="1" thickBot="1">
      <c r="A24" s="149">
        <v>8</v>
      </c>
      <c r="B24" s="202" t="s">
        <v>133</v>
      </c>
      <c r="C24" s="222"/>
      <c r="D24" s="150">
        <v>79.8</v>
      </c>
      <c r="E24" s="118">
        <f>D24*1.18*1.25</f>
        <v>117.71</v>
      </c>
      <c r="F24" s="151" t="s">
        <v>8</v>
      </c>
      <c r="G24" s="189" t="s">
        <v>5</v>
      </c>
      <c r="H24" s="208"/>
      <c r="I24" s="209"/>
      <c r="J24" s="189" t="s">
        <v>181</v>
      </c>
      <c r="K24" s="208"/>
      <c r="L24" s="209"/>
      <c r="M24" s="188"/>
      <c r="N24" s="177">
        <f>D24*1.18*22</f>
        <v>2071.61</v>
      </c>
      <c r="O24" s="217"/>
      <c r="P24" s="10"/>
    </row>
    <row r="25" spans="1:15" ht="84" customHeight="1" thickBot="1">
      <c r="A25" s="149">
        <v>9</v>
      </c>
      <c r="B25" s="277" t="s">
        <v>134</v>
      </c>
      <c r="C25" s="222"/>
      <c r="D25" s="150">
        <v>83.9</v>
      </c>
      <c r="E25" s="118">
        <f>D25*1.18*1.25</f>
        <v>123.75</v>
      </c>
      <c r="F25" s="152" t="s">
        <v>8</v>
      </c>
      <c r="G25" s="231" t="s">
        <v>6</v>
      </c>
      <c r="H25" s="232"/>
      <c r="I25" s="233"/>
      <c r="J25" s="189" t="s">
        <v>182</v>
      </c>
      <c r="K25" s="208"/>
      <c r="L25" s="209"/>
      <c r="M25" s="153" t="s">
        <v>65</v>
      </c>
      <c r="N25" s="123">
        <f>D25*1.18*47*1.25</f>
        <v>5816.37</v>
      </c>
      <c r="O25" s="1"/>
    </row>
    <row r="26" spans="1:15" ht="78" customHeight="1" thickBot="1">
      <c r="A26" s="149">
        <v>10</v>
      </c>
      <c r="B26" s="237" t="s">
        <v>135</v>
      </c>
      <c r="C26" s="238"/>
      <c r="D26" s="128">
        <v>79.8</v>
      </c>
      <c r="E26" s="118">
        <f>D26*1.18*1.25</f>
        <v>117.71</v>
      </c>
      <c r="F26" s="154" t="s">
        <v>8</v>
      </c>
      <c r="G26" s="225" t="s">
        <v>6</v>
      </c>
      <c r="H26" s="226"/>
      <c r="I26" s="227"/>
      <c r="J26" s="189" t="s">
        <v>176</v>
      </c>
      <c r="K26" s="208"/>
      <c r="L26" s="209"/>
      <c r="M26" s="155" t="s">
        <v>65</v>
      </c>
      <c r="N26" s="123">
        <f>D26*1.18*47*1.25</f>
        <v>5532.14</v>
      </c>
      <c r="O26" s="1"/>
    </row>
    <row r="27" spans="1:15" ht="27" customHeight="1" thickBot="1">
      <c r="A27" s="251">
        <v>11</v>
      </c>
      <c r="B27" s="220" t="s">
        <v>165</v>
      </c>
      <c r="C27" s="221"/>
      <c r="D27" s="197">
        <v>79.8</v>
      </c>
      <c r="E27" s="197">
        <f>D27*1.18*1.25</f>
        <v>117.71</v>
      </c>
      <c r="F27" s="249" t="s">
        <v>8</v>
      </c>
      <c r="G27" s="182" t="s">
        <v>141</v>
      </c>
      <c r="H27" s="183"/>
      <c r="I27" s="183"/>
      <c r="J27" s="183"/>
      <c r="K27" s="183"/>
      <c r="L27" s="179"/>
      <c r="M27" s="187" t="s">
        <v>65</v>
      </c>
      <c r="N27" s="181">
        <f>D27*1.18*47*1.25</f>
        <v>5532.14</v>
      </c>
      <c r="O27" s="1"/>
    </row>
    <row r="28" spans="1:15" ht="60" customHeight="1" thickBot="1">
      <c r="A28" s="252"/>
      <c r="B28" s="253"/>
      <c r="C28" s="238"/>
      <c r="D28" s="198"/>
      <c r="E28" s="198">
        <f>D28*1.18</f>
        <v>0</v>
      </c>
      <c r="F28" s="250"/>
      <c r="G28" s="207" t="s">
        <v>27</v>
      </c>
      <c r="H28" s="208"/>
      <c r="I28" s="209"/>
      <c r="J28" s="189" t="s">
        <v>175</v>
      </c>
      <c r="K28" s="208"/>
      <c r="L28" s="209"/>
      <c r="M28" s="188"/>
      <c r="N28" s="175">
        <f>D28*1.18*47</f>
        <v>0</v>
      </c>
      <c r="O28" s="1"/>
    </row>
    <row r="29" spans="1:15" ht="39" customHeight="1" thickBot="1">
      <c r="A29" s="199" t="s">
        <v>118</v>
      </c>
      <c r="B29" s="200"/>
      <c r="C29" s="200"/>
      <c r="D29" s="200"/>
      <c r="E29" s="200"/>
      <c r="F29" s="201"/>
      <c r="G29" s="204" t="s">
        <v>120</v>
      </c>
      <c r="H29" s="205"/>
      <c r="I29" s="205"/>
      <c r="J29" s="205"/>
      <c r="K29" s="205"/>
      <c r="L29" s="206"/>
      <c r="M29" s="195" t="s">
        <v>121</v>
      </c>
      <c r="N29" s="197">
        <f>11960.01*1.25</f>
        <v>14950.01</v>
      </c>
      <c r="O29" s="1"/>
    </row>
    <row r="30" spans="1:15" ht="79.5" customHeight="1" thickBot="1">
      <c r="A30" s="149">
        <v>12</v>
      </c>
      <c r="B30" s="202" t="s">
        <v>136</v>
      </c>
      <c r="C30" s="203"/>
      <c r="D30" s="150">
        <v>253.39</v>
      </c>
      <c r="E30" s="150">
        <f>299*1.25</f>
        <v>373.75</v>
      </c>
      <c r="F30" s="103" t="s">
        <v>119</v>
      </c>
      <c r="G30" s="207" t="s">
        <v>122</v>
      </c>
      <c r="H30" s="208"/>
      <c r="I30" s="209"/>
      <c r="J30" s="210">
        <f>508.3*1.25</f>
        <v>635.38</v>
      </c>
      <c r="K30" s="211"/>
      <c r="L30" s="212"/>
      <c r="M30" s="196"/>
      <c r="N30" s="198"/>
      <c r="O30" s="1"/>
    </row>
    <row r="31" spans="1:15" ht="43.5" customHeight="1" thickBot="1">
      <c r="A31" s="199" t="s">
        <v>36</v>
      </c>
      <c r="B31" s="200"/>
      <c r="C31" s="200"/>
      <c r="D31" s="200"/>
      <c r="E31" s="200"/>
      <c r="F31" s="201"/>
      <c r="G31" s="246" t="s">
        <v>11</v>
      </c>
      <c r="H31" s="247"/>
      <c r="I31" s="247"/>
      <c r="J31" s="247"/>
      <c r="K31" s="247"/>
      <c r="L31" s="248"/>
      <c r="M31" s="187" t="s">
        <v>66</v>
      </c>
      <c r="N31" s="176">
        <f>D32*1.18*6.6*1.25</f>
        <v>495.02</v>
      </c>
      <c r="O31" s="1"/>
    </row>
    <row r="32" spans="1:15" ht="66" customHeight="1" thickBot="1">
      <c r="A32" s="156">
        <v>13</v>
      </c>
      <c r="B32" s="237" t="s">
        <v>137</v>
      </c>
      <c r="C32" s="238"/>
      <c r="D32" s="157">
        <v>50.85</v>
      </c>
      <c r="E32" s="157">
        <f>D32*1.18*1.25</f>
        <v>75</v>
      </c>
      <c r="F32" s="103" t="s">
        <v>39</v>
      </c>
      <c r="G32" s="231" t="s">
        <v>47</v>
      </c>
      <c r="H32" s="232"/>
      <c r="I32" s="239"/>
      <c r="J32" s="240" t="s">
        <v>174</v>
      </c>
      <c r="K32" s="241"/>
      <c r="L32" s="242"/>
      <c r="M32" s="188"/>
      <c r="N32" s="177"/>
      <c r="O32" s="1"/>
    </row>
    <row r="33" ht="10.5" customHeight="1"/>
    <row r="35" spans="1:27" s="6" customFormat="1" ht="20.25" customHeight="1">
      <c r="A35" s="16" t="s">
        <v>138</v>
      </c>
      <c r="B35" s="16"/>
      <c r="D35" s="23" t="s">
        <v>24</v>
      </c>
      <c r="E35" s="11"/>
      <c r="N35" s="52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16" s="6" customFormat="1" ht="25.5">
      <c r="A36" s="17" t="s">
        <v>164</v>
      </c>
      <c r="B36" s="17"/>
      <c r="C36" s="7"/>
      <c r="D36" s="185" t="s">
        <v>13</v>
      </c>
      <c r="E36" s="185"/>
      <c r="F36" s="185" t="s">
        <v>14</v>
      </c>
      <c r="G36" s="185"/>
      <c r="H36" s="185" t="s">
        <v>68</v>
      </c>
      <c r="I36" s="186"/>
      <c r="J36" s="185" t="s">
        <v>69</v>
      </c>
      <c r="K36" s="186"/>
      <c r="L36" s="185" t="s">
        <v>70</v>
      </c>
      <c r="M36" s="185"/>
      <c r="N36" s="52"/>
      <c r="O36" s="7"/>
      <c r="P36" s="7"/>
    </row>
    <row r="37" spans="1:14" s="6" customFormat="1" ht="25.5">
      <c r="A37" s="17" t="s">
        <v>157</v>
      </c>
      <c r="B37" s="17"/>
      <c r="C37" s="7"/>
      <c r="D37" s="234">
        <v>0.02</v>
      </c>
      <c r="E37" s="236"/>
      <c r="F37" s="234">
        <v>0.03</v>
      </c>
      <c r="G37" s="236"/>
      <c r="H37" s="234">
        <v>0.05</v>
      </c>
      <c r="I37" s="235"/>
      <c r="J37" s="234">
        <v>0.08</v>
      </c>
      <c r="K37" s="235"/>
      <c r="L37" s="234">
        <v>0.1</v>
      </c>
      <c r="M37" s="236"/>
      <c r="N37" s="52"/>
    </row>
    <row r="38" spans="1:14" s="6" customFormat="1" ht="23.25">
      <c r="A38" s="17" t="s">
        <v>150</v>
      </c>
      <c r="B38" s="17"/>
      <c r="C38" s="7"/>
      <c r="D38" s="18"/>
      <c r="E38" s="8"/>
      <c r="F38" s="9"/>
      <c r="G38" s="8"/>
      <c r="H38" s="9"/>
      <c r="I38" s="8"/>
      <c r="J38" s="9"/>
      <c r="K38" s="8"/>
      <c r="L38" s="9"/>
      <c r="M38" s="7"/>
      <c r="N38" s="53"/>
    </row>
    <row r="39" spans="1:14" s="6" customFormat="1" ht="25.5">
      <c r="A39" s="17" t="s">
        <v>151</v>
      </c>
      <c r="B39" s="17"/>
      <c r="C39" s="7"/>
      <c r="D39" s="21" t="s">
        <v>25</v>
      </c>
      <c r="E39" s="12"/>
      <c r="F39" s="9"/>
      <c r="G39" s="8"/>
      <c r="H39" s="9"/>
      <c r="I39" s="8"/>
      <c r="J39" s="9"/>
      <c r="K39" s="8"/>
      <c r="L39" s="9"/>
      <c r="M39" s="7"/>
      <c r="N39" s="53"/>
    </row>
    <row r="40" spans="1:14" s="6" customFormat="1" ht="74.25" customHeight="1">
      <c r="A40" s="17" t="s">
        <v>152</v>
      </c>
      <c r="B40" s="17"/>
      <c r="C40" s="7"/>
      <c r="D40" s="21"/>
      <c r="E40" s="12"/>
      <c r="F40" s="9"/>
      <c r="G40" s="8"/>
      <c r="H40" s="9"/>
      <c r="I40" s="8"/>
      <c r="J40" s="9"/>
      <c r="K40" s="8"/>
      <c r="L40" s="9"/>
      <c r="M40" s="173"/>
      <c r="N40" s="53"/>
    </row>
    <row r="41" spans="1:13" ht="60" customHeight="1">
      <c r="A41" s="17" t="s">
        <v>153</v>
      </c>
      <c r="B41" s="17"/>
      <c r="C41" s="7"/>
      <c r="D41" s="21"/>
      <c r="M41" s="174"/>
    </row>
    <row r="42" spans="1:14" s="6" customFormat="1" ht="23.25">
      <c r="A42" s="17" t="s">
        <v>154</v>
      </c>
      <c r="B42" s="17"/>
      <c r="C42" s="7"/>
      <c r="D42" s="12"/>
      <c r="E42" s="12"/>
      <c r="F42" s="9"/>
      <c r="G42" s="8"/>
      <c r="H42" s="9"/>
      <c r="I42" s="8"/>
      <c r="J42" s="9"/>
      <c r="K42" s="8"/>
      <c r="L42" s="9"/>
      <c r="M42" s="7"/>
      <c r="N42" s="53"/>
    </row>
    <row r="43" spans="1:3" ht="23.25">
      <c r="A43" s="17" t="s">
        <v>155</v>
      </c>
      <c r="B43" s="17"/>
      <c r="C43" s="7"/>
    </row>
    <row r="44" spans="1:2" ht="23.25">
      <c r="A44" s="17" t="s">
        <v>156</v>
      </c>
      <c r="B44" s="17"/>
    </row>
  </sheetData>
  <sheetProtection selectLockedCells="1"/>
  <mergeCells count="105">
    <mergeCell ref="C1:L1"/>
    <mergeCell ref="M11:M12"/>
    <mergeCell ref="N11:N12"/>
    <mergeCell ref="B13:C18"/>
    <mergeCell ref="J13:J18"/>
    <mergeCell ref="I13:I18"/>
    <mergeCell ref="N13:N14"/>
    <mergeCell ref="M13:M14"/>
    <mergeCell ref="L13:L18"/>
    <mergeCell ref="K13:K14"/>
    <mergeCell ref="F20:F21"/>
    <mergeCell ref="A19:F19"/>
    <mergeCell ref="A13:A18"/>
    <mergeCell ref="D13:E13"/>
    <mergeCell ref="A20:A21"/>
    <mergeCell ref="B20:C21"/>
    <mergeCell ref="A11:A12"/>
    <mergeCell ref="E11:E12"/>
    <mergeCell ref="C11:C12"/>
    <mergeCell ref="D15:E15"/>
    <mergeCell ref="D11:D12"/>
    <mergeCell ref="J19:K19"/>
    <mergeCell ref="G22:H22"/>
    <mergeCell ref="J22:K22"/>
    <mergeCell ref="G20:H21"/>
    <mergeCell ref="I20:I21"/>
    <mergeCell ref="J20:K20"/>
    <mergeCell ref="J21:K21"/>
    <mergeCell ref="G19:H19"/>
    <mergeCell ref="B25:C25"/>
    <mergeCell ref="B26:C26"/>
    <mergeCell ref="A23:F23"/>
    <mergeCell ref="B22:C22"/>
    <mergeCell ref="H16:H18"/>
    <mergeCell ref="F13:F18"/>
    <mergeCell ref="H13:H14"/>
    <mergeCell ref="G13:G18"/>
    <mergeCell ref="A8:A9"/>
    <mergeCell ref="A6:F6"/>
    <mergeCell ref="B7:C7"/>
    <mergeCell ref="A4:N4"/>
    <mergeCell ref="G5:I5"/>
    <mergeCell ref="J5:L5"/>
    <mergeCell ref="J9:L9"/>
    <mergeCell ref="A3:C3"/>
    <mergeCell ref="D3:F3"/>
    <mergeCell ref="A2:N2"/>
    <mergeCell ref="G31:L31"/>
    <mergeCell ref="D27:D28"/>
    <mergeCell ref="E27:E28"/>
    <mergeCell ref="F27:F28"/>
    <mergeCell ref="A31:F31"/>
    <mergeCell ref="A27:A28"/>
    <mergeCell ref="B27:C28"/>
    <mergeCell ref="J37:K37"/>
    <mergeCell ref="D37:E37"/>
    <mergeCell ref="B32:C32"/>
    <mergeCell ref="F37:G37"/>
    <mergeCell ref="G32:I32"/>
    <mergeCell ref="J32:L32"/>
    <mergeCell ref="H37:I37"/>
    <mergeCell ref="L37:M37"/>
    <mergeCell ref="M31:M32"/>
    <mergeCell ref="M23:M24"/>
    <mergeCell ref="J25:L25"/>
    <mergeCell ref="G26:I26"/>
    <mergeCell ref="G23:L23"/>
    <mergeCell ref="G24:I24"/>
    <mergeCell ref="J24:L24"/>
    <mergeCell ref="G25:I25"/>
    <mergeCell ref="J26:L26"/>
    <mergeCell ref="O19:O22"/>
    <mergeCell ref="N27:N28"/>
    <mergeCell ref="N31:N32"/>
    <mergeCell ref="B5:C5"/>
    <mergeCell ref="O23:O24"/>
    <mergeCell ref="N23:N24"/>
    <mergeCell ref="M9:N9"/>
    <mergeCell ref="B10:C10"/>
    <mergeCell ref="B24:C24"/>
    <mergeCell ref="B9:I9"/>
    <mergeCell ref="M27:M28"/>
    <mergeCell ref="G28:I28"/>
    <mergeCell ref="J28:L28"/>
    <mergeCell ref="G27:L27"/>
    <mergeCell ref="O35:AA35"/>
    <mergeCell ref="D36:E36"/>
    <mergeCell ref="F36:G36"/>
    <mergeCell ref="H36:I36"/>
    <mergeCell ref="J36:K36"/>
    <mergeCell ref="L36:M36"/>
    <mergeCell ref="J11:J12"/>
    <mergeCell ref="K11:K12"/>
    <mergeCell ref="L11:L12"/>
    <mergeCell ref="F11:F12"/>
    <mergeCell ref="G11:G12"/>
    <mergeCell ref="H11:H12"/>
    <mergeCell ref="I11:I12"/>
    <mergeCell ref="M29:M30"/>
    <mergeCell ref="N29:N30"/>
    <mergeCell ref="A29:F29"/>
    <mergeCell ref="B30:C30"/>
    <mergeCell ref="G29:L29"/>
    <mergeCell ref="G30:I30"/>
    <mergeCell ref="J30:L30"/>
  </mergeCells>
  <printOptions horizontalCentered="1"/>
  <pageMargins left="0.2362204724409449" right="0.1968503937007874" top="0.15748031496062992" bottom="0.15748031496062992" header="0.31496062992125984" footer="0.31496062992125984"/>
  <pageSetup fitToHeight="1" fitToWidth="1"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33"/>
  <sheetViews>
    <sheetView tabSelected="1" zoomScale="40" zoomScaleNormal="40" zoomScaleSheetLayoutView="40" zoomScalePageLayoutView="0" workbookViewId="0" topLeftCell="A1">
      <selection activeCell="P25" sqref="P25"/>
    </sheetView>
  </sheetViews>
  <sheetFormatPr defaultColWidth="9.00390625" defaultRowHeight="12.75"/>
  <cols>
    <col min="1" max="1" width="7.75390625" style="0" customWidth="1"/>
    <col min="2" max="2" width="16.75390625" style="0" customWidth="1"/>
    <col min="3" max="3" width="189.75390625" style="0" customWidth="1"/>
    <col min="4" max="4" width="32.875" style="0" hidden="1" customWidth="1"/>
    <col min="5" max="5" width="36.375" style="0" hidden="1" customWidth="1"/>
    <col min="6" max="6" width="36.375" style="0" customWidth="1"/>
    <col min="7" max="7" width="39.25390625" style="0" customWidth="1"/>
    <col min="10" max="10" width="9.625" style="0" customWidth="1"/>
    <col min="11" max="11" width="14.125" style="0" customWidth="1"/>
    <col min="12" max="12" width="14.25390625" style="0" customWidth="1"/>
    <col min="13" max="13" width="24.125" style="0" customWidth="1"/>
    <col min="14" max="14" width="38.625" style="0" customWidth="1"/>
    <col min="15" max="15" width="38.875" style="0" hidden="1" customWidth="1"/>
    <col min="16" max="16" width="37.00390625" style="0" customWidth="1"/>
    <col min="28" max="28" width="25.25390625" style="0" customWidth="1"/>
  </cols>
  <sheetData>
    <row r="1" spans="3:15" ht="64.5" customHeight="1">
      <c r="C1" s="373" t="s">
        <v>190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9.5" customHeight="1">
      <c r="A2" s="160"/>
      <c r="B2" s="160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5" ht="37.5" customHeight="1">
      <c r="A3" s="379" t="s">
        <v>41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32.25" customHeight="1" thickBot="1">
      <c r="A4" s="35" t="s">
        <v>139</v>
      </c>
      <c r="B4" s="35"/>
      <c r="C4" s="36"/>
      <c r="G4" s="375" t="s">
        <v>51</v>
      </c>
      <c r="H4" s="375"/>
      <c r="I4" s="5"/>
      <c r="J4" s="5"/>
      <c r="K4" s="5"/>
      <c r="L4" s="5"/>
      <c r="M4" s="5"/>
      <c r="N4" s="5"/>
      <c r="O4" s="5"/>
    </row>
    <row r="5" spans="1:16" ht="39" customHeight="1" thickBot="1">
      <c r="A5" s="335" t="s">
        <v>16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170"/>
    </row>
    <row r="6" spans="1:16" ht="126.75" customHeight="1" thickBot="1">
      <c r="A6" s="20" t="s">
        <v>0</v>
      </c>
      <c r="B6" s="381" t="s">
        <v>31</v>
      </c>
      <c r="C6" s="382"/>
      <c r="D6" s="13" t="s">
        <v>75</v>
      </c>
      <c r="E6" s="13" t="s">
        <v>76</v>
      </c>
      <c r="F6" s="13" t="s">
        <v>168</v>
      </c>
      <c r="G6" s="14" t="s">
        <v>33</v>
      </c>
      <c r="H6" s="344" t="s">
        <v>26</v>
      </c>
      <c r="I6" s="345"/>
      <c r="J6" s="346"/>
      <c r="K6" s="344" t="s">
        <v>173</v>
      </c>
      <c r="L6" s="345"/>
      <c r="M6" s="346"/>
      <c r="N6" s="24" t="s">
        <v>4</v>
      </c>
      <c r="O6" s="13" t="s">
        <v>40</v>
      </c>
      <c r="P6" s="14" t="s">
        <v>169</v>
      </c>
    </row>
    <row r="7" spans="1:16" ht="115.5" customHeight="1" thickBot="1">
      <c r="A7" s="19">
        <v>1</v>
      </c>
      <c r="B7" s="347" t="s">
        <v>57</v>
      </c>
      <c r="C7" s="348"/>
      <c r="D7" s="98">
        <f>1.05*50.85</f>
        <v>53.39</v>
      </c>
      <c r="E7" s="46">
        <f>D7*1.18</f>
        <v>63</v>
      </c>
      <c r="F7" s="167">
        <f>E7*1.25</f>
        <v>78.75</v>
      </c>
      <c r="G7" s="34" t="s">
        <v>42</v>
      </c>
      <c r="H7" s="349">
        <v>120</v>
      </c>
      <c r="I7" s="350"/>
      <c r="J7" s="351"/>
      <c r="K7" s="331">
        <f>E7*H7/1000*1.25</f>
        <v>9.45</v>
      </c>
      <c r="L7" s="332"/>
      <c r="M7" s="333"/>
      <c r="N7" s="30" t="s">
        <v>65</v>
      </c>
      <c r="O7" s="169">
        <f>D7*1.18*47</f>
        <v>2961.01</v>
      </c>
      <c r="P7" s="172">
        <f>O7*1.25</f>
        <v>3701.26</v>
      </c>
    </row>
    <row r="8" spans="1:16" ht="138.75" customHeight="1" thickBot="1">
      <c r="A8" s="19">
        <v>2</v>
      </c>
      <c r="B8" s="347" t="s">
        <v>58</v>
      </c>
      <c r="C8" s="348"/>
      <c r="D8" s="98">
        <f>1.05*63.55</f>
        <v>66.73</v>
      </c>
      <c r="E8" s="46">
        <f>D8*1.18</f>
        <v>78.74</v>
      </c>
      <c r="F8" s="167">
        <f>E8*1.25</f>
        <v>98.43</v>
      </c>
      <c r="G8" s="32" t="s">
        <v>43</v>
      </c>
      <c r="H8" s="349">
        <v>120</v>
      </c>
      <c r="I8" s="350"/>
      <c r="J8" s="351"/>
      <c r="K8" s="331">
        <f>E8*H8/1000*1.25</f>
        <v>11.81</v>
      </c>
      <c r="L8" s="332"/>
      <c r="M8" s="333"/>
      <c r="N8" s="30" t="s">
        <v>72</v>
      </c>
      <c r="O8" s="169">
        <f>D8*1.18*45</f>
        <v>3543.36</v>
      </c>
      <c r="P8" s="172">
        <f>O8*1.25</f>
        <v>4429.2</v>
      </c>
    </row>
    <row r="9" spans="1:16" ht="57" customHeight="1" thickBot="1">
      <c r="A9" s="19">
        <v>3</v>
      </c>
      <c r="B9" s="377" t="s">
        <v>109</v>
      </c>
      <c r="C9" s="378"/>
      <c r="D9" s="98">
        <f>1.05*110.17</f>
        <v>115.68</v>
      </c>
      <c r="E9" s="46">
        <f>D9*1.18</f>
        <v>136.5</v>
      </c>
      <c r="F9" s="167">
        <f>E9*1.25</f>
        <v>170.63</v>
      </c>
      <c r="G9" s="33" t="s">
        <v>50</v>
      </c>
      <c r="H9" s="349">
        <v>80</v>
      </c>
      <c r="I9" s="350"/>
      <c r="J9" s="351"/>
      <c r="K9" s="331">
        <f>E9*H9/1000*1.25</f>
        <v>13.65</v>
      </c>
      <c r="L9" s="332"/>
      <c r="M9" s="333"/>
      <c r="N9" s="30" t="s">
        <v>129</v>
      </c>
      <c r="O9" s="169">
        <f>D9*1.18*42</f>
        <v>5733.1</v>
      </c>
      <c r="P9" s="172">
        <f>O9*1.25</f>
        <v>7166.38</v>
      </c>
    </row>
    <row r="10" spans="1:16" ht="58.5" customHeight="1" thickBot="1">
      <c r="A10" s="15">
        <v>4</v>
      </c>
      <c r="B10" s="347" t="s">
        <v>55</v>
      </c>
      <c r="C10" s="348"/>
      <c r="D10" s="99">
        <f>1.05*110.17</f>
        <v>115.68</v>
      </c>
      <c r="E10" s="46">
        <f>D10*1.18</f>
        <v>136.5</v>
      </c>
      <c r="F10" s="167">
        <f>E10*1.25</f>
        <v>170.63</v>
      </c>
      <c r="G10" s="33" t="s">
        <v>50</v>
      </c>
      <c r="H10" s="365">
        <v>80</v>
      </c>
      <c r="I10" s="366"/>
      <c r="J10" s="367"/>
      <c r="K10" s="368">
        <f>E10*H10/1000*1.25</f>
        <v>13.65</v>
      </c>
      <c r="L10" s="369"/>
      <c r="M10" s="370"/>
      <c r="N10" s="31" t="s">
        <v>129</v>
      </c>
      <c r="O10" s="169">
        <f>D10*1.18*42</f>
        <v>5733.1</v>
      </c>
      <c r="P10" s="172">
        <f>O10*1.25</f>
        <v>7166.38</v>
      </c>
    </row>
    <row r="11" spans="1:16" ht="38.25" customHeight="1" thickBot="1">
      <c r="A11" s="356" t="s">
        <v>167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171"/>
    </row>
    <row r="12" spans="1:16" ht="125.25" customHeight="1" thickBot="1">
      <c r="A12" s="25">
        <v>5</v>
      </c>
      <c r="B12" s="347" t="s">
        <v>59</v>
      </c>
      <c r="C12" s="348"/>
      <c r="D12" s="99">
        <f>1.05*84.74</f>
        <v>88.98</v>
      </c>
      <c r="E12" s="47">
        <f>D12*1.18</f>
        <v>105</v>
      </c>
      <c r="F12" s="167">
        <f>E12*1.25</f>
        <v>131.25</v>
      </c>
      <c r="G12" s="27" t="s">
        <v>9</v>
      </c>
      <c r="H12" s="353" t="s">
        <v>10</v>
      </c>
      <c r="I12" s="354"/>
      <c r="J12" s="355"/>
      <c r="K12" s="353" t="str">
        <f>CONCATENATE("Комплект (А+В): ",47.91)</f>
        <v>Комплект (А+В): 47,91</v>
      </c>
      <c r="L12" s="354"/>
      <c r="M12" s="355"/>
      <c r="N12" s="77" t="s">
        <v>12</v>
      </c>
      <c r="O12" s="169">
        <f>D12*1.18*90</f>
        <v>9449.68</v>
      </c>
      <c r="P12" s="172">
        <f>O12*1.25</f>
        <v>11812.1</v>
      </c>
    </row>
    <row r="14" spans="2:15" ht="27" customHeight="1">
      <c r="B14" s="49"/>
      <c r="D14" s="50" t="s">
        <v>74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ht="19.5" customHeight="1" thickBot="1"/>
    <row r="16" spans="1:16" ht="38.25" customHeight="1" thickBot="1">
      <c r="A16" s="356" t="s">
        <v>17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8"/>
      <c r="P16" s="170"/>
    </row>
    <row r="17" spans="1:28" ht="128.25" customHeight="1" thickBot="1">
      <c r="A17" s="26" t="s">
        <v>0</v>
      </c>
      <c r="B17" s="335" t="s">
        <v>31</v>
      </c>
      <c r="C17" s="336"/>
      <c r="D17" s="14" t="s">
        <v>75</v>
      </c>
      <c r="E17" s="14" t="s">
        <v>76</v>
      </c>
      <c r="F17" s="14" t="str">
        <f>F6</f>
        <v>Цена
 за 1 кг , руб.</v>
      </c>
      <c r="G17" s="14" t="s">
        <v>44</v>
      </c>
      <c r="H17" s="359" t="s">
        <v>45</v>
      </c>
      <c r="I17" s="359"/>
      <c r="J17" s="360" t="s">
        <v>46</v>
      </c>
      <c r="K17" s="361"/>
      <c r="L17" s="362" t="s">
        <v>18</v>
      </c>
      <c r="M17" s="363"/>
      <c r="N17" s="28" t="s">
        <v>28</v>
      </c>
      <c r="O17" s="14" t="s">
        <v>40</v>
      </c>
      <c r="P17" s="14" t="s">
        <v>170</v>
      </c>
      <c r="AB17" s="168"/>
    </row>
    <row r="18" spans="1:16" ht="55.5" customHeight="1" thickBot="1">
      <c r="A18" s="371">
        <v>6</v>
      </c>
      <c r="B18" s="338" t="s">
        <v>60</v>
      </c>
      <c r="C18" s="339"/>
      <c r="D18" s="97">
        <f>1.05*31.36</f>
        <v>32.93</v>
      </c>
      <c r="E18" s="48">
        <f>D18*1.18</f>
        <v>38.86</v>
      </c>
      <c r="F18" s="167">
        <f aca="true" t="shared" si="0" ref="F18:F25">E18*1.25</f>
        <v>48.58</v>
      </c>
      <c r="G18" s="334" t="s">
        <v>19</v>
      </c>
      <c r="H18" s="364" t="s">
        <v>20</v>
      </c>
      <c r="I18" s="364"/>
      <c r="J18" s="342" t="s">
        <v>171</v>
      </c>
      <c r="K18" s="343"/>
      <c r="L18" s="334" t="s">
        <v>21</v>
      </c>
      <c r="M18" s="334"/>
      <c r="N18" s="78">
        <v>3.3</v>
      </c>
      <c r="O18" s="100">
        <f>D18*1.18*N18</f>
        <v>128.23</v>
      </c>
      <c r="P18" s="100">
        <f>O18*1.25</f>
        <v>160.29</v>
      </c>
    </row>
    <row r="19" spans="1:16" ht="55.5" customHeight="1" thickBot="1">
      <c r="A19" s="372"/>
      <c r="B19" s="340"/>
      <c r="C19" s="341"/>
      <c r="D19" s="96">
        <f>D18*0.95</f>
        <v>31.28</v>
      </c>
      <c r="E19" s="48">
        <f aca="true" t="shared" si="1" ref="E19:E25">D19*1.18</f>
        <v>36.91</v>
      </c>
      <c r="F19" s="167">
        <f t="shared" si="0"/>
        <v>46.14</v>
      </c>
      <c r="G19" s="334"/>
      <c r="H19" s="364"/>
      <c r="I19" s="364"/>
      <c r="J19" s="342" t="s">
        <v>172</v>
      </c>
      <c r="K19" s="343"/>
      <c r="L19" s="337" t="s">
        <v>22</v>
      </c>
      <c r="M19" s="337"/>
      <c r="N19" s="78">
        <v>10.5</v>
      </c>
      <c r="O19" s="100">
        <f aca="true" t="shared" si="2" ref="O19:O25">D19*1.18*N19</f>
        <v>387.56</v>
      </c>
      <c r="P19" s="100">
        <f aca="true" t="shared" si="3" ref="P19:P25">O19*1.25</f>
        <v>484.45</v>
      </c>
    </row>
    <row r="20" spans="1:16" ht="55.5" customHeight="1" thickBot="1">
      <c r="A20" s="322">
        <v>7</v>
      </c>
      <c r="B20" s="323" t="s">
        <v>127</v>
      </c>
      <c r="C20" s="324"/>
      <c r="D20" s="97">
        <f>1.05*61.02</f>
        <v>64.07</v>
      </c>
      <c r="E20" s="48">
        <f t="shared" si="1"/>
        <v>75.6</v>
      </c>
      <c r="F20" s="167">
        <f t="shared" si="0"/>
        <v>94.5</v>
      </c>
      <c r="G20" s="329" t="s">
        <v>29</v>
      </c>
      <c r="H20" s="330">
        <v>120</v>
      </c>
      <c r="I20" s="330"/>
      <c r="J20" s="327">
        <f>E20*H20/1000*1.25</f>
        <v>11.34</v>
      </c>
      <c r="K20" s="328"/>
      <c r="L20" s="319">
        <v>37</v>
      </c>
      <c r="M20" s="319"/>
      <c r="N20" s="78">
        <v>4.5</v>
      </c>
      <c r="O20" s="100">
        <f t="shared" si="2"/>
        <v>340.21</v>
      </c>
      <c r="P20" s="100">
        <f t="shared" si="3"/>
        <v>425.26</v>
      </c>
    </row>
    <row r="21" spans="1:16" ht="55.5" customHeight="1" thickBot="1">
      <c r="A21" s="322"/>
      <c r="B21" s="325"/>
      <c r="C21" s="326"/>
      <c r="D21" s="96">
        <f>D20*0.95</f>
        <v>60.87</v>
      </c>
      <c r="E21" s="48">
        <f t="shared" si="1"/>
        <v>71.83</v>
      </c>
      <c r="F21" s="167">
        <f t="shared" si="0"/>
        <v>89.79</v>
      </c>
      <c r="G21" s="329"/>
      <c r="H21" s="330"/>
      <c r="I21" s="330"/>
      <c r="J21" s="327">
        <f>E21*H20/1000*1.25</f>
        <v>10.77</v>
      </c>
      <c r="K21" s="328"/>
      <c r="L21" s="319">
        <f>N21*1000/H20</f>
        <v>125</v>
      </c>
      <c r="M21" s="319"/>
      <c r="N21" s="78">
        <v>15</v>
      </c>
      <c r="O21" s="100">
        <f t="shared" si="2"/>
        <v>1077.4</v>
      </c>
      <c r="P21" s="100">
        <f t="shared" si="3"/>
        <v>1346.75</v>
      </c>
    </row>
    <row r="22" spans="1:16" ht="55.5" customHeight="1" thickBot="1">
      <c r="A22" s="322">
        <v>8</v>
      </c>
      <c r="B22" s="323" t="s">
        <v>49</v>
      </c>
      <c r="C22" s="324"/>
      <c r="D22" s="97">
        <f>1.05*88.13</f>
        <v>92.54</v>
      </c>
      <c r="E22" s="48">
        <f t="shared" si="1"/>
        <v>109.2</v>
      </c>
      <c r="F22" s="167">
        <f t="shared" si="0"/>
        <v>136.5</v>
      </c>
      <c r="G22" s="329" t="s">
        <v>39</v>
      </c>
      <c r="H22" s="330">
        <v>120</v>
      </c>
      <c r="I22" s="330"/>
      <c r="J22" s="327">
        <f>E22*H22/1000*1.25</f>
        <v>16.38</v>
      </c>
      <c r="K22" s="328"/>
      <c r="L22" s="319">
        <v>26</v>
      </c>
      <c r="M22" s="319"/>
      <c r="N22" s="78">
        <v>3.4</v>
      </c>
      <c r="O22" s="100">
        <f t="shared" si="2"/>
        <v>371.27</v>
      </c>
      <c r="P22" s="100">
        <f t="shared" si="3"/>
        <v>464.09</v>
      </c>
    </row>
    <row r="23" spans="1:16" ht="55.5" customHeight="1" thickBot="1">
      <c r="A23" s="322"/>
      <c r="B23" s="325"/>
      <c r="C23" s="326"/>
      <c r="D23" s="96">
        <f>D22*0.95</f>
        <v>87.91</v>
      </c>
      <c r="E23" s="48">
        <f t="shared" si="1"/>
        <v>103.73</v>
      </c>
      <c r="F23" s="167">
        <f t="shared" si="0"/>
        <v>129.66</v>
      </c>
      <c r="G23" s="329"/>
      <c r="H23" s="330"/>
      <c r="I23" s="330"/>
      <c r="J23" s="327">
        <f>E23*H22/1000*1.25</f>
        <v>15.56</v>
      </c>
      <c r="K23" s="328"/>
      <c r="L23" s="319">
        <v>92</v>
      </c>
      <c r="M23" s="319"/>
      <c r="N23" s="78">
        <v>11</v>
      </c>
      <c r="O23" s="100">
        <f t="shared" si="2"/>
        <v>1141.07</v>
      </c>
      <c r="P23" s="100">
        <f t="shared" si="3"/>
        <v>1426.34</v>
      </c>
    </row>
    <row r="24" spans="1:16" ht="55.5" customHeight="1" thickBot="1">
      <c r="A24" s="322">
        <v>9</v>
      </c>
      <c r="B24" s="323" t="s">
        <v>110</v>
      </c>
      <c r="C24" s="324"/>
      <c r="D24" s="97">
        <f>1.05*82.2</f>
        <v>86.31</v>
      </c>
      <c r="E24" s="48">
        <f t="shared" si="1"/>
        <v>101.85</v>
      </c>
      <c r="F24" s="167">
        <f t="shared" si="0"/>
        <v>127.31</v>
      </c>
      <c r="G24" s="329" t="s">
        <v>29</v>
      </c>
      <c r="H24" s="330">
        <v>120</v>
      </c>
      <c r="I24" s="330"/>
      <c r="J24" s="327">
        <f>E24*H24/1000*1.25</f>
        <v>15.28</v>
      </c>
      <c r="K24" s="328"/>
      <c r="L24" s="319">
        <v>26</v>
      </c>
      <c r="M24" s="319"/>
      <c r="N24" s="78">
        <v>3.4</v>
      </c>
      <c r="O24" s="100">
        <f t="shared" si="2"/>
        <v>346.28</v>
      </c>
      <c r="P24" s="100">
        <f t="shared" si="3"/>
        <v>432.85</v>
      </c>
    </row>
    <row r="25" spans="1:16" ht="55.5" customHeight="1" thickBot="1">
      <c r="A25" s="322"/>
      <c r="B25" s="325"/>
      <c r="C25" s="326"/>
      <c r="D25" s="96">
        <f>D24*0.95</f>
        <v>81.99</v>
      </c>
      <c r="E25" s="48">
        <f t="shared" si="1"/>
        <v>96.75</v>
      </c>
      <c r="F25" s="167">
        <f t="shared" si="0"/>
        <v>120.94</v>
      </c>
      <c r="G25" s="329"/>
      <c r="H25" s="330"/>
      <c r="I25" s="330"/>
      <c r="J25" s="327">
        <f>E25*H24/1000*1.25</f>
        <v>14.51</v>
      </c>
      <c r="K25" s="328"/>
      <c r="L25" s="319">
        <v>83</v>
      </c>
      <c r="M25" s="319"/>
      <c r="N25" s="78">
        <v>11</v>
      </c>
      <c r="O25" s="100">
        <f t="shared" si="2"/>
        <v>1064.23</v>
      </c>
      <c r="P25" s="100">
        <f t="shared" si="3"/>
        <v>1330.29</v>
      </c>
    </row>
    <row r="26" spans="1:15" ht="71.25" customHeight="1">
      <c r="A26" s="16" t="s">
        <v>138</v>
      </c>
      <c r="B26" s="38"/>
      <c r="C26" s="38"/>
      <c r="D26" s="43"/>
      <c r="E26" s="43"/>
      <c r="F26" s="43"/>
      <c r="G26" s="39"/>
      <c r="H26" s="40"/>
      <c r="I26" s="40"/>
      <c r="J26" s="41"/>
      <c r="K26" s="41"/>
      <c r="L26" s="42"/>
      <c r="M26" s="42"/>
      <c r="N26" s="44"/>
      <c r="O26" s="45"/>
    </row>
    <row r="27" ht="26.25" customHeight="1">
      <c r="A27" s="17" t="s">
        <v>144</v>
      </c>
    </row>
    <row r="28" spans="1:15" ht="25.5">
      <c r="A28" s="17" t="s">
        <v>145</v>
      </c>
      <c r="B28" s="37"/>
      <c r="C28" s="37"/>
      <c r="D28" s="37" t="s">
        <v>77</v>
      </c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25.5">
      <c r="A29" s="17" t="s">
        <v>146</v>
      </c>
      <c r="B29" s="6"/>
      <c r="C29" s="6"/>
      <c r="D29" s="185" t="s">
        <v>13</v>
      </c>
      <c r="E29" s="352"/>
      <c r="F29" s="164"/>
      <c r="G29" s="185" t="s">
        <v>14</v>
      </c>
      <c r="H29" s="352"/>
      <c r="I29" s="185" t="s">
        <v>15</v>
      </c>
      <c r="J29" s="321"/>
      <c r="K29" s="321"/>
      <c r="L29" s="321"/>
      <c r="M29" s="185" t="s">
        <v>73</v>
      </c>
      <c r="N29" s="321"/>
      <c r="O29" s="22" t="s">
        <v>70</v>
      </c>
    </row>
    <row r="30" spans="1:15" ht="25.5">
      <c r="A30" s="17" t="s">
        <v>147</v>
      </c>
      <c r="B30" s="6"/>
      <c r="C30" s="6"/>
      <c r="D30" s="320">
        <v>0.02</v>
      </c>
      <c r="E30" s="352"/>
      <c r="F30" s="164"/>
      <c r="G30" s="320">
        <v>0.03</v>
      </c>
      <c r="H30" s="352"/>
      <c r="I30" s="320">
        <v>0.05</v>
      </c>
      <c r="J30" s="321"/>
      <c r="K30" s="321"/>
      <c r="L30" s="321"/>
      <c r="M30" s="320">
        <v>0.08</v>
      </c>
      <c r="N30" s="321"/>
      <c r="O30" s="29">
        <v>0.1</v>
      </c>
    </row>
    <row r="31" spans="1:15" ht="25.5">
      <c r="A31" s="17" t="s">
        <v>148</v>
      </c>
      <c r="B31" s="21"/>
      <c r="C31" s="21"/>
      <c r="D31" s="21" t="s">
        <v>56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ht="25.5">
      <c r="A32" s="17" t="s">
        <v>149</v>
      </c>
      <c r="B32" s="21"/>
      <c r="C32" s="21"/>
      <c r="D32" s="21"/>
      <c r="E32" s="21"/>
      <c r="F32" s="21"/>
      <c r="G32" s="6"/>
      <c r="H32" s="6"/>
      <c r="I32" s="6"/>
      <c r="J32" s="6"/>
      <c r="K32" s="6"/>
      <c r="L32" s="6"/>
      <c r="M32" s="6"/>
      <c r="N32" s="6"/>
      <c r="O32" s="6"/>
    </row>
    <row r="33" spans="1:15" ht="25.5">
      <c r="A33" s="21"/>
      <c r="B33" s="21"/>
      <c r="C33" s="21"/>
      <c r="D33" s="6"/>
      <c r="E33" s="21"/>
      <c r="F33" s="21"/>
      <c r="G33" s="6"/>
      <c r="H33" s="6"/>
      <c r="I33" s="6"/>
      <c r="J33" s="6"/>
      <c r="K33" s="6"/>
      <c r="L33" s="6"/>
      <c r="M33" s="6"/>
      <c r="N33" s="6"/>
      <c r="O33" s="6"/>
    </row>
  </sheetData>
  <sheetProtection selectLockedCells="1"/>
  <mergeCells count="68">
    <mergeCell ref="A18:A19"/>
    <mergeCell ref="C1:O2"/>
    <mergeCell ref="G4:H4"/>
    <mergeCell ref="A11:O11"/>
    <mergeCell ref="H9:J9"/>
    <mergeCell ref="B9:C9"/>
    <mergeCell ref="A3:O3"/>
    <mergeCell ref="A5:O5"/>
    <mergeCell ref="B7:C7"/>
    <mergeCell ref="B6:C6"/>
    <mergeCell ref="D29:E29"/>
    <mergeCell ref="K12:M12"/>
    <mergeCell ref="B10:C10"/>
    <mergeCell ref="H10:J10"/>
    <mergeCell ref="K10:M10"/>
    <mergeCell ref="L20:M20"/>
    <mergeCell ref="L21:M21"/>
    <mergeCell ref="L22:M22"/>
    <mergeCell ref="L23:M23"/>
    <mergeCell ref="L24:M24"/>
    <mergeCell ref="D30:E30"/>
    <mergeCell ref="G29:H29"/>
    <mergeCell ref="G30:H30"/>
    <mergeCell ref="B12:C12"/>
    <mergeCell ref="H12:J12"/>
    <mergeCell ref="A16:O16"/>
    <mergeCell ref="H17:I17"/>
    <mergeCell ref="J17:K17"/>
    <mergeCell ref="L17:M17"/>
    <mergeCell ref="H18:I19"/>
    <mergeCell ref="H6:J6"/>
    <mergeCell ref="B8:C8"/>
    <mergeCell ref="H8:J8"/>
    <mergeCell ref="K8:M8"/>
    <mergeCell ref="K6:M6"/>
    <mergeCell ref="H7:J7"/>
    <mergeCell ref="K7:M7"/>
    <mergeCell ref="K9:M9"/>
    <mergeCell ref="L18:M18"/>
    <mergeCell ref="B17:C17"/>
    <mergeCell ref="L19:M19"/>
    <mergeCell ref="B18:C19"/>
    <mergeCell ref="J18:K18"/>
    <mergeCell ref="J19:K19"/>
    <mergeCell ref="G18:G19"/>
    <mergeCell ref="A20:A21"/>
    <mergeCell ref="B20:C21"/>
    <mergeCell ref="J20:K20"/>
    <mergeCell ref="J21:K21"/>
    <mergeCell ref="G20:G21"/>
    <mergeCell ref="H20:I21"/>
    <mergeCell ref="A22:A23"/>
    <mergeCell ref="B22:C23"/>
    <mergeCell ref="J22:K22"/>
    <mergeCell ref="J23:K23"/>
    <mergeCell ref="G22:G23"/>
    <mergeCell ref="H22:I23"/>
    <mergeCell ref="A24:A25"/>
    <mergeCell ref="B24:C25"/>
    <mergeCell ref="J24:K24"/>
    <mergeCell ref="J25:K25"/>
    <mergeCell ref="G24:G25"/>
    <mergeCell ref="H24:I25"/>
    <mergeCell ref="L25:M25"/>
    <mergeCell ref="M30:N30"/>
    <mergeCell ref="M29:N29"/>
    <mergeCell ref="I29:L29"/>
    <mergeCell ref="I30:L30"/>
  </mergeCells>
  <printOptions/>
  <pageMargins left="0.2362204724409449" right="0.1968503937007874" top="0.15748031496062992" bottom="0.1968503937007874" header="0.5118110236220472" footer="0.5118110236220472"/>
  <pageSetup fitToHeight="1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123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2.375" style="0" customWidth="1"/>
    <col min="2" max="2" width="3.25390625" style="0" customWidth="1"/>
    <col min="3" max="3" width="5.375" style="0" customWidth="1"/>
    <col min="4" max="6" width="18.875" style="0" customWidth="1"/>
    <col min="7" max="7" width="19.00390625" style="0" customWidth="1"/>
    <col min="8" max="8" width="0.12890625" style="0" customWidth="1"/>
    <col min="9" max="9" width="18.375" style="0" customWidth="1"/>
    <col min="10" max="10" width="16.125" style="0" hidden="1" customWidth="1"/>
    <col min="11" max="12" width="15.75390625" style="0" hidden="1" customWidth="1"/>
    <col min="13" max="13" width="16.25390625" style="0" customWidth="1"/>
  </cols>
  <sheetData>
    <row r="1" spans="1:12" ht="13.5" customHeight="1">
      <c r="A1" s="54"/>
      <c r="B1" s="55"/>
      <c r="C1" s="56"/>
      <c r="D1" s="399" t="s">
        <v>191</v>
      </c>
      <c r="E1" s="399"/>
      <c r="F1" s="399"/>
      <c r="G1" s="399"/>
      <c r="H1" s="399"/>
      <c r="I1" s="399"/>
      <c r="J1" s="399"/>
      <c r="K1" s="399"/>
      <c r="L1" t="s">
        <v>106</v>
      </c>
    </row>
    <row r="2" spans="1:12" ht="10.5" customHeight="1">
      <c r="A2" s="54"/>
      <c r="B2" s="56"/>
      <c r="C2" s="56"/>
      <c r="D2" s="399" t="s">
        <v>187</v>
      </c>
      <c r="E2" s="399"/>
      <c r="F2" s="399"/>
      <c r="G2" s="399"/>
      <c r="H2" s="399"/>
      <c r="I2" s="399"/>
      <c r="J2" s="399"/>
      <c r="K2" s="399"/>
      <c r="L2" s="416">
        <v>0.1</v>
      </c>
    </row>
    <row r="3" spans="1:12" ht="12" customHeight="1">
      <c r="A3" s="54"/>
      <c r="B3" s="56"/>
      <c r="C3" s="56"/>
      <c r="D3" s="423" t="s">
        <v>188</v>
      </c>
      <c r="E3" s="423"/>
      <c r="F3" s="423"/>
      <c r="G3" s="423"/>
      <c r="H3" s="423"/>
      <c r="I3" s="423"/>
      <c r="J3" s="423"/>
      <c r="K3" s="423"/>
      <c r="L3" s="416"/>
    </row>
    <row r="4" spans="1:11" ht="15.75" customHeight="1">
      <c r="A4" s="54"/>
      <c r="B4" s="424" t="s">
        <v>79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1:11" ht="12" customHeight="1">
      <c r="A5" s="54"/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6" customHeight="1">
      <c r="A6" s="54"/>
      <c r="B6" s="425"/>
      <c r="C6" s="425"/>
      <c r="D6" s="425"/>
      <c r="E6" s="425"/>
      <c r="F6" s="425"/>
      <c r="G6" s="425"/>
      <c r="H6" s="425"/>
      <c r="I6" s="425"/>
      <c r="J6" s="425"/>
      <c r="K6" s="425"/>
    </row>
    <row r="7" spans="2:11" ht="13.5" customHeight="1" thickBot="1">
      <c r="B7" s="57" t="s">
        <v>140</v>
      </c>
      <c r="C7" s="36"/>
      <c r="D7" s="36"/>
      <c r="E7" s="36"/>
      <c r="F7" s="36"/>
      <c r="G7" s="36" t="s">
        <v>51</v>
      </c>
      <c r="H7" s="36"/>
      <c r="I7" s="36"/>
      <c r="J7" s="36"/>
      <c r="K7" s="36"/>
    </row>
    <row r="8" spans="2:13" s="3" customFormat="1" ht="63.75" customHeight="1" thickBot="1">
      <c r="B8" s="58" t="s">
        <v>0</v>
      </c>
      <c r="C8" s="426" t="s">
        <v>80</v>
      </c>
      <c r="D8" s="427"/>
      <c r="E8" s="427"/>
      <c r="F8" s="427"/>
      <c r="G8" s="428"/>
      <c r="H8" s="79"/>
      <c r="I8" s="59" t="s">
        <v>81</v>
      </c>
      <c r="J8" s="59" t="s">
        <v>82</v>
      </c>
      <c r="K8" s="59" t="s">
        <v>83</v>
      </c>
      <c r="M8" s="59" t="s">
        <v>166</v>
      </c>
    </row>
    <row r="9" spans="2:13" s="3" customFormat="1" ht="22.5" customHeight="1" thickBot="1">
      <c r="B9" s="60"/>
      <c r="C9" s="417" t="s">
        <v>84</v>
      </c>
      <c r="D9" s="418"/>
      <c r="E9" s="418"/>
      <c r="F9" s="418"/>
      <c r="G9" s="418"/>
      <c r="H9" s="61"/>
      <c r="I9" s="62" t="s">
        <v>85</v>
      </c>
      <c r="J9" s="94"/>
      <c r="K9" s="95"/>
      <c r="M9" s="165"/>
    </row>
    <row r="10" spans="2:13" ht="30" customHeight="1">
      <c r="B10" s="429">
        <v>1</v>
      </c>
      <c r="C10" s="400"/>
      <c r="D10" s="419" t="s">
        <v>95</v>
      </c>
      <c r="E10" s="419"/>
      <c r="F10" s="419"/>
      <c r="G10" s="420"/>
      <c r="H10" s="63">
        <v>3.2</v>
      </c>
      <c r="I10" s="63" t="str">
        <f>CONCATENATE(H10," кг")</f>
        <v>3,2 кг</v>
      </c>
      <c r="J10" s="93">
        <f>'Прайс пром.'!D7*'прайс быт.'!H10*(1+L2)</f>
        <v>338.27</v>
      </c>
      <c r="K10" s="88">
        <f aca="true" t="shared" si="0" ref="K10:K25">J10*1.18</f>
        <v>399.16</v>
      </c>
      <c r="M10" s="166">
        <f>K10*1.25</f>
        <v>498.95</v>
      </c>
    </row>
    <row r="11" spans="2:13" ht="30" customHeight="1">
      <c r="B11" s="396"/>
      <c r="C11" s="401"/>
      <c r="D11" s="421"/>
      <c r="E11" s="421"/>
      <c r="F11" s="421"/>
      <c r="G11" s="422"/>
      <c r="H11" s="64">
        <v>1.1</v>
      </c>
      <c r="I11" s="64" t="str">
        <f aca="true" t="shared" si="1" ref="I11:I19">CONCATENATE(H11," кг")</f>
        <v>1,1 кг</v>
      </c>
      <c r="J11" s="89">
        <f>'Прайс пром.'!D7*'прайс быт.'!H11*(1+L2)</f>
        <v>116.28</v>
      </c>
      <c r="K11" s="90">
        <f t="shared" si="0"/>
        <v>137.21</v>
      </c>
      <c r="M11" s="166">
        <f aca="true" t="shared" si="2" ref="M11:M34">K11*1.25</f>
        <v>171.51</v>
      </c>
    </row>
    <row r="12" spans="2:13" ht="30" customHeight="1">
      <c r="B12" s="386">
        <v>2</v>
      </c>
      <c r="C12" s="383" t="s">
        <v>96</v>
      </c>
      <c r="D12" s="395"/>
      <c r="E12" s="395"/>
      <c r="F12" s="395"/>
      <c r="G12" s="395"/>
      <c r="H12" s="64">
        <v>3.2</v>
      </c>
      <c r="I12" s="64" t="str">
        <f t="shared" si="1"/>
        <v>3,2 кг</v>
      </c>
      <c r="J12" s="89">
        <f>'Прайс пром.'!D8*'прайс быт.'!H12*(1+L2)</f>
        <v>394.63</v>
      </c>
      <c r="K12" s="90">
        <f t="shared" si="0"/>
        <v>465.66</v>
      </c>
      <c r="M12" s="166">
        <f t="shared" si="2"/>
        <v>582.08</v>
      </c>
    </row>
    <row r="13" spans="2:13" ht="30" customHeight="1">
      <c r="B13" s="386"/>
      <c r="C13" s="395"/>
      <c r="D13" s="395"/>
      <c r="E13" s="395"/>
      <c r="F13" s="395"/>
      <c r="G13" s="395"/>
      <c r="H13" s="64">
        <v>1.1</v>
      </c>
      <c r="I13" s="64" t="str">
        <f t="shared" si="1"/>
        <v>1,1 кг</v>
      </c>
      <c r="J13" s="89">
        <f>'Прайс пром.'!D8*'прайс быт.'!H13*(1+L2)</f>
        <v>135.65</v>
      </c>
      <c r="K13" s="90">
        <f t="shared" si="0"/>
        <v>160.07</v>
      </c>
      <c r="M13" s="166">
        <f t="shared" si="2"/>
        <v>200.09</v>
      </c>
    </row>
    <row r="14" spans="2:13" ht="30" customHeight="1">
      <c r="B14" s="386">
        <v>3</v>
      </c>
      <c r="C14" s="383" t="s">
        <v>97</v>
      </c>
      <c r="D14" s="395"/>
      <c r="E14" s="395"/>
      <c r="F14" s="395"/>
      <c r="G14" s="395"/>
      <c r="H14" s="64">
        <v>3.2</v>
      </c>
      <c r="I14" s="64" t="str">
        <f t="shared" si="1"/>
        <v>3,2 кг</v>
      </c>
      <c r="J14" s="89">
        <f>'Прайс пром.'!D10*'прайс быт.'!H14*(1+L2)</f>
        <v>438.49</v>
      </c>
      <c r="K14" s="90">
        <f t="shared" si="0"/>
        <v>517.42</v>
      </c>
      <c r="M14" s="166">
        <f t="shared" si="2"/>
        <v>646.78</v>
      </c>
    </row>
    <row r="15" spans="2:13" ht="30" customHeight="1">
      <c r="B15" s="386"/>
      <c r="C15" s="395"/>
      <c r="D15" s="395"/>
      <c r="E15" s="395"/>
      <c r="F15" s="395"/>
      <c r="G15" s="395"/>
      <c r="H15" s="64">
        <v>1.1</v>
      </c>
      <c r="I15" s="64" t="str">
        <f t="shared" si="1"/>
        <v>1,1 кг</v>
      </c>
      <c r="J15" s="89">
        <f>'Прайс пром.'!D10*'прайс быт.'!H15*(1+L2)</f>
        <v>150.73</v>
      </c>
      <c r="K15" s="90">
        <f t="shared" si="0"/>
        <v>177.86</v>
      </c>
      <c r="M15" s="166">
        <f t="shared" si="2"/>
        <v>222.33</v>
      </c>
    </row>
    <row r="16" spans="1:13" ht="30" customHeight="1">
      <c r="A16" s="1"/>
      <c r="B16" s="386">
        <v>4</v>
      </c>
      <c r="C16" s="383" t="s">
        <v>98</v>
      </c>
      <c r="D16" s="384"/>
      <c r="E16" s="384"/>
      <c r="F16" s="384"/>
      <c r="G16" s="384"/>
      <c r="H16" s="66">
        <v>2.7</v>
      </c>
      <c r="I16" s="66" t="str">
        <f>CONCATENATE(H16," кг")</f>
        <v>2,7 кг</v>
      </c>
      <c r="J16" s="89">
        <f>'прайс пром.2'!D7*'прайс быт.'!H16*(1+L2)</f>
        <v>158.57</v>
      </c>
      <c r="K16" s="90">
        <f t="shared" si="0"/>
        <v>187.11</v>
      </c>
      <c r="M16" s="166">
        <f t="shared" si="2"/>
        <v>233.89</v>
      </c>
    </row>
    <row r="17" spans="2:13" ht="30" customHeight="1">
      <c r="B17" s="396"/>
      <c r="C17" s="385"/>
      <c r="D17" s="385"/>
      <c r="E17" s="385"/>
      <c r="F17" s="385"/>
      <c r="G17" s="385"/>
      <c r="H17" s="66">
        <v>0.95</v>
      </c>
      <c r="I17" s="66" t="str">
        <f t="shared" si="1"/>
        <v>0,95 кг</v>
      </c>
      <c r="J17" s="89">
        <f>'прайс пром.2'!D7*'прайс быт.'!H17*(1+L2)</f>
        <v>55.79</v>
      </c>
      <c r="K17" s="90">
        <f t="shared" si="0"/>
        <v>65.83</v>
      </c>
      <c r="M17" s="166">
        <f t="shared" si="2"/>
        <v>82.29</v>
      </c>
    </row>
    <row r="18" spans="2:13" ht="30" customHeight="1">
      <c r="B18" s="386">
        <v>5</v>
      </c>
      <c r="C18" s="383" t="s">
        <v>99</v>
      </c>
      <c r="D18" s="395"/>
      <c r="E18" s="395"/>
      <c r="F18" s="395"/>
      <c r="G18" s="395"/>
      <c r="H18" s="66">
        <v>2.7</v>
      </c>
      <c r="I18" s="66" t="str">
        <f t="shared" si="1"/>
        <v>2,7 кг</v>
      </c>
      <c r="J18" s="89">
        <f>'прайс пром.2'!D7*'прайс быт.'!H18*(1+L2)</f>
        <v>158.57</v>
      </c>
      <c r="K18" s="90">
        <f t="shared" si="0"/>
        <v>187.11</v>
      </c>
      <c r="M18" s="166">
        <f t="shared" si="2"/>
        <v>233.89</v>
      </c>
    </row>
    <row r="19" spans="2:13" ht="30" customHeight="1">
      <c r="B19" s="396"/>
      <c r="C19" s="395"/>
      <c r="D19" s="395"/>
      <c r="E19" s="395"/>
      <c r="F19" s="395"/>
      <c r="G19" s="395"/>
      <c r="H19" s="66">
        <v>0.95</v>
      </c>
      <c r="I19" s="66" t="str">
        <f t="shared" si="1"/>
        <v>0,95 кг</v>
      </c>
      <c r="J19" s="89">
        <f>'прайс пром.2'!D7*'прайс быт.'!H19*(1+L2)</f>
        <v>55.79</v>
      </c>
      <c r="K19" s="90">
        <f t="shared" si="0"/>
        <v>65.83</v>
      </c>
      <c r="M19" s="166">
        <f t="shared" si="2"/>
        <v>82.29</v>
      </c>
    </row>
    <row r="20" spans="2:13" ht="30" customHeight="1">
      <c r="B20" s="386">
        <v>6</v>
      </c>
      <c r="C20" s="383" t="s">
        <v>100</v>
      </c>
      <c r="D20" s="395"/>
      <c r="E20" s="395"/>
      <c r="F20" s="395"/>
      <c r="G20" s="395"/>
      <c r="H20" s="66">
        <v>2.7</v>
      </c>
      <c r="I20" s="66" t="str">
        <f aca="true" t="shared" si="3" ref="I20:I25">CONCATENATE(H20," кг")</f>
        <v>2,7 кг</v>
      </c>
      <c r="J20" s="89">
        <f>'прайс пром.2'!D8*'прайс быт.'!H20*(1+L2)</f>
        <v>198.19</v>
      </c>
      <c r="K20" s="90">
        <f t="shared" si="0"/>
        <v>233.86</v>
      </c>
      <c r="M20" s="166">
        <f t="shared" si="2"/>
        <v>292.33</v>
      </c>
    </row>
    <row r="21" spans="2:13" ht="30" customHeight="1">
      <c r="B21" s="396"/>
      <c r="C21" s="385"/>
      <c r="D21" s="385"/>
      <c r="E21" s="385"/>
      <c r="F21" s="385"/>
      <c r="G21" s="385"/>
      <c r="H21" s="66">
        <v>0.95</v>
      </c>
      <c r="I21" s="66" t="str">
        <f t="shared" si="3"/>
        <v>0,95 кг</v>
      </c>
      <c r="J21" s="89">
        <f>'прайс пром.2'!D8*'прайс быт.'!H21*(1+L2)</f>
        <v>69.73</v>
      </c>
      <c r="K21" s="90">
        <f t="shared" si="0"/>
        <v>82.28</v>
      </c>
      <c r="M21" s="166">
        <f t="shared" si="2"/>
        <v>102.85</v>
      </c>
    </row>
    <row r="22" spans="2:13" ht="30" customHeight="1">
      <c r="B22" s="386">
        <v>7</v>
      </c>
      <c r="C22" s="383" t="s">
        <v>101</v>
      </c>
      <c r="D22" s="384"/>
      <c r="E22" s="384"/>
      <c r="F22" s="384"/>
      <c r="G22" s="384"/>
      <c r="H22" s="66">
        <v>2.7</v>
      </c>
      <c r="I22" s="66" t="str">
        <f t="shared" si="3"/>
        <v>2,7 кг</v>
      </c>
      <c r="J22" s="89">
        <f>'прайс пром.2'!D8*'прайс быт.'!H22*(1+L2)</f>
        <v>198.19</v>
      </c>
      <c r="K22" s="90">
        <f t="shared" si="0"/>
        <v>233.86</v>
      </c>
      <c r="M22" s="166">
        <f t="shared" si="2"/>
        <v>292.33</v>
      </c>
    </row>
    <row r="23" spans="2:13" ht="30" customHeight="1">
      <c r="B23" s="396"/>
      <c r="C23" s="384"/>
      <c r="D23" s="384"/>
      <c r="E23" s="384"/>
      <c r="F23" s="384"/>
      <c r="G23" s="384"/>
      <c r="H23" s="66">
        <v>0.95</v>
      </c>
      <c r="I23" s="66" t="str">
        <f t="shared" si="3"/>
        <v>0,95 кг</v>
      </c>
      <c r="J23" s="89">
        <f>'прайс пром.2'!D8*'прайс быт.'!H23*(1+L2)</f>
        <v>69.73</v>
      </c>
      <c r="K23" s="90">
        <f t="shared" si="0"/>
        <v>82.28</v>
      </c>
      <c r="M23" s="166">
        <f t="shared" si="2"/>
        <v>102.85</v>
      </c>
    </row>
    <row r="24" spans="2:13" ht="44.25" customHeight="1">
      <c r="B24" s="65">
        <v>8</v>
      </c>
      <c r="C24" s="383" t="s">
        <v>111</v>
      </c>
      <c r="D24" s="395"/>
      <c r="E24" s="395"/>
      <c r="F24" s="395"/>
      <c r="G24" s="395"/>
      <c r="H24" s="67">
        <v>0.9</v>
      </c>
      <c r="I24" s="64" t="str">
        <f t="shared" si="3"/>
        <v>0,9 кг</v>
      </c>
      <c r="J24" s="89">
        <f>'прайс пром.2'!D9*'прайс быт.'!H24*(1+L2)</f>
        <v>114.52</v>
      </c>
      <c r="K24" s="90">
        <f t="shared" si="0"/>
        <v>135.13</v>
      </c>
      <c r="M24" s="166">
        <f t="shared" si="2"/>
        <v>168.91</v>
      </c>
    </row>
    <row r="25" spans="2:13" ht="44.25" customHeight="1" thickBot="1">
      <c r="B25" s="68">
        <v>9</v>
      </c>
      <c r="C25" s="403" t="s">
        <v>102</v>
      </c>
      <c r="D25" s="404"/>
      <c r="E25" s="404"/>
      <c r="F25" s="404"/>
      <c r="G25" s="404"/>
      <c r="H25" s="69">
        <v>0.9</v>
      </c>
      <c r="I25" s="83" t="str">
        <f t="shared" si="3"/>
        <v>0,9 кг</v>
      </c>
      <c r="J25" s="91">
        <f>'прайс пром.2'!D10*'прайс быт.'!H25*(1+L2)</f>
        <v>114.52</v>
      </c>
      <c r="K25" s="92">
        <f t="shared" si="0"/>
        <v>135.13</v>
      </c>
      <c r="M25" s="166">
        <f t="shared" si="2"/>
        <v>168.91</v>
      </c>
    </row>
    <row r="26" spans="2:13" ht="21.75" customHeight="1" thickBot="1">
      <c r="B26" s="70"/>
      <c r="C26" s="406" t="s">
        <v>86</v>
      </c>
      <c r="D26" s="406"/>
      <c r="E26" s="406"/>
      <c r="F26" s="406"/>
      <c r="G26" s="406"/>
      <c r="H26" s="71"/>
      <c r="I26" s="84" t="s">
        <v>87</v>
      </c>
      <c r="J26" s="85"/>
      <c r="K26" s="86"/>
      <c r="L26" s="54"/>
      <c r="M26" s="166">
        <f t="shared" si="2"/>
        <v>0</v>
      </c>
    </row>
    <row r="27" spans="2:13" ht="29.25" customHeight="1">
      <c r="B27" s="398">
        <v>10</v>
      </c>
      <c r="C27" s="410" t="s">
        <v>103</v>
      </c>
      <c r="D27" s="411"/>
      <c r="E27" s="411"/>
      <c r="F27" s="411"/>
      <c r="G27" s="412"/>
      <c r="H27" s="72">
        <f>'прайс пром.2'!N18</f>
        <v>3.3</v>
      </c>
      <c r="I27" s="81" t="str">
        <f aca="true" t="shared" si="4" ref="I27:I34">CONCATENATE(H27," кг")</f>
        <v>3,3 кг</v>
      </c>
      <c r="J27" s="87">
        <f>K27/1.18</f>
        <v>108.67</v>
      </c>
      <c r="K27" s="88">
        <f>'прайс пром.2'!O18</f>
        <v>128.23</v>
      </c>
      <c r="L27" s="54"/>
      <c r="M27" s="166">
        <f t="shared" si="2"/>
        <v>160.29</v>
      </c>
    </row>
    <row r="28" spans="2:13" ht="29.25" customHeight="1">
      <c r="B28" s="397"/>
      <c r="C28" s="413"/>
      <c r="D28" s="414"/>
      <c r="E28" s="414"/>
      <c r="F28" s="414"/>
      <c r="G28" s="415"/>
      <c r="H28" s="73">
        <f>'прайс пром.2'!N19</f>
        <v>10.5</v>
      </c>
      <c r="I28" s="64" t="str">
        <f t="shared" si="4"/>
        <v>10,5 кг</v>
      </c>
      <c r="J28" s="89">
        <f aca="true" t="shared" si="5" ref="J28:J34">K28/1.18</f>
        <v>328.44</v>
      </c>
      <c r="K28" s="90">
        <f>'прайс пром.2'!O19</f>
        <v>387.56</v>
      </c>
      <c r="L28" s="54"/>
      <c r="M28" s="166">
        <f t="shared" si="2"/>
        <v>484.45</v>
      </c>
    </row>
    <row r="29" spans="2:13" ht="21.75" customHeight="1">
      <c r="B29" s="387">
        <v>11</v>
      </c>
      <c r="C29" s="389" t="s">
        <v>104</v>
      </c>
      <c r="D29" s="390"/>
      <c r="E29" s="390"/>
      <c r="F29" s="390"/>
      <c r="G29" s="391"/>
      <c r="H29" s="73">
        <f>'прайс пром.2'!N20</f>
        <v>4.5</v>
      </c>
      <c r="I29" s="64" t="str">
        <f t="shared" si="4"/>
        <v>4,5 кг</v>
      </c>
      <c r="J29" s="89">
        <f t="shared" si="5"/>
        <v>288.31</v>
      </c>
      <c r="K29" s="90">
        <f>'прайс пром.2'!O20</f>
        <v>340.21</v>
      </c>
      <c r="M29" s="166">
        <f t="shared" si="2"/>
        <v>425.26</v>
      </c>
    </row>
    <row r="30" spans="2:13" ht="21.75" customHeight="1">
      <c r="B30" s="397"/>
      <c r="C30" s="407"/>
      <c r="D30" s="408"/>
      <c r="E30" s="408"/>
      <c r="F30" s="408"/>
      <c r="G30" s="409"/>
      <c r="H30" s="73">
        <f>'прайс пром.2'!N21</f>
        <v>15</v>
      </c>
      <c r="I30" s="64" t="str">
        <f t="shared" si="4"/>
        <v>15 кг</v>
      </c>
      <c r="J30" s="89">
        <f t="shared" si="5"/>
        <v>913.05</v>
      </c>
      <c r="K30" s="90">
        <f>'прайс пром.2'!O21</f>
        <v>1077.4</v>
      </c>
      <c r="M30" s="166">
        <f t="shared" si="2"/>
        <v>1346.75</v>
      </c>
    </row>
    <row r="31" spans="2:13" ht="18.75" customHeight="1">
      <c r="B31" s="387">
        <v>12</v>
      </c>
      <c r="C31" s="389" t="s">
        <v>112</v>
      </c>
      <c r="D31" s="390"/>
      <c r="E31" s="390"/>
      <c r="F31" s="390"/>
      <c r="G31" s="391"/>
      <c r="H31" s="73">
        <f>'прайс пром.2'!N22</f>
        <v>3.4</v>
      </c>
      <c r="I31" s="64" t="str">
        <f t="shared" si="4"/>
        <v>3,4 кг</v>
      </c>
      <c r="J31" s="89">
        <f t="shared" si="5"/>
        <v>314.64</v>
      </c>
      <c r="K31" s="90">
        <f>'прайс пром.2'!O22</f>
        <v>371.27</v>
      </c>
      <c r="M31" s="166">
        <f t="shared" si="2"/>
        <v>464.09</v>
      </c>
    </row>
    <row r="32" spans="2:13" ht="18.75" customHeight="1">
      <c r="B32" s="397"/>
      <c r="C32" s="407"/>
      <c r="D32" s="408"/>
      <c r="E32" s="408"/>
      <c r="F32" s="408"/>
      <c r="G32" s="409"/>
      <c r="H32" s="73">
        <f>'прайс пром.2'!N23</f>
        <v>11</v>
      </c>
      <c r="I32" s="64" t="str">
        <f t="shared" si="4"/>
        <v>11 кг</v>
      </c>
      <c r="J32" s="89">
        <f t="shared" si="5"/>
        <v>967.01</v>
      </c>
      <c r="K32" s="90">
        <f>'прайс пром.2'!O23</f>
        <v>1141.07</v>
      </c>
      <c r="M32" s="166">
        <f t="shared" si="2"/>
        <v>1426.34</v>
      </c>
    </row>
    <row r="33" spans="2:13" ht="18.75" customHeight="1">
      <c r="B33" s="387">
        <v>13</v>
      </c>
      <c r="C33" s="389" t="s">
        <v>105</v>
      </c>
      <c r="D33" s="390"/>
      <c r="E33" s="390"/>
      <c r="F33" s="390"/>
      <c r="G33" s="391"/>
      <c r="H33" s="73">
        <f>'прайс пром.2'!N24</f>
        <v>3.4</v>
      </c>
      <c r="I33" s="64" t="str">
        <f t="shared" si="4"/>
        <v>3,4 кг</v>
      </c>
      <c r="J33" s="89">
        <f t="shared" si="5"/>
        <v>293.46</v>
      </c>
      <c r="K33" s="90">
        <f>'прайс пром.2'!O24</f>
        <v>346.28</v>
      </c>
      <c r="M33" s="166">
        <f t="shared" si="2"/>
        <v>432.85</v>
      </c>
    </row>
    <row r="34" spans="2:13" ht="21" customHeight="1" thickBot="1">
      <c r="B34" s="388"/>
      <c r="C34" s="392"/>
      <c r="D34" s="393"/>
      <c r="E34" s="393"/>
      <c r="F34" s="393"/>
      <c r="G34" s="394"/>
      <c r="H34" s="74">
        <f>'прайс пром.2'!N25</f>
        <v>11</v>
      </c>
      <c r="I34" s="82" t="str">
        <f t="shared" si="4"/>
        <v>11 кг</v>
      </c>
      <c r="J34" s="91">
        <f t="shared" si="5"/>
        <v>901.89</v>
      </c>
      <c r="K34" s="92">
        <f>'прайс пром.2'!O25</f>
        <v>1064.23</v>
      </c>
      <c r="L34" s="54"/>
      <c r="M34" s="166">
        <f t="shared" si="2"/>
        <v>1330.29</v>
      </c>
    </row>
    <row r="35" spans="2:6" ht="21" customHeight="1">
      <c r="B35" s="54"/>
      <c r="C35" s="54"/>
      <c r="D35" s="54"/>
      <c r="E35" s="54"/>
      <c r="F35" s="54"/>
    </row>
    <row r="36" spans="2:11" ht="12.75" customHeight="1">
      <c r="B36" s="54"/>
      <c r="C36" s="54"/>
      <c r="D36" s="405" t="s">
        <v>88</v>
      </c>
      <c r="E36" s="405"/>
      <c r="F36" s="405"/>
      <c r="G36" s="405"/>
      <c r="H36" s="405"/>
      <c r="I36" s="405"/>
      <c r="J36" s="54"/>
      <c r="K36" s="54"/>
    </row>
    <row r="37" spans="2:11" ht="12.75" customHeight="1">
      <c r="B37" s="54"/>
      <c r="C37" s="54"/>
      <c r="D37" s="75" t="s">
        <v>89</v>
      </c>
      <c r="E37" s="75" t="s">
        <v>90</v>
      </c>
      <c r="F37" s="75" t="s">
        <v>91</v>
      </c>
      <c r="G37" s="75" t="s">
        <v>92</v>
      </c>
      <c r="H37" s="75"/>
      <c r="I37" s="75" t="s">
        <v>93</v>
      </c>
      <c r="J37" s="54"/>
      <c r="K37" s="54"/>
    </row>
    <row r="38" spans="2:11" ht="13.5" customHeight="1">
      <c r="B38" s="54"/>
      <c r="C38" s="54"/>
      <c r="D38" s="76">
        <v>0.02</v>
      </c>
      <c r="E38" s="76">
        <v>0.03</v>
      </c>
      <c r="F38" s="76">
        <v>0.05</v>
      </c>
      <c r="G38" s="76">
        <v>0.08</v>
      </c>
      <c r="H38" s="76"/>
      <c r="I38" s="76">
        <v>0.1</v>
      </c>
      <c r="J38" s="54"/>
      <c r="K38" s="54"/>
    </row>
    <row r="39" spans="2:11" ht="12.75" customHeight="1">
      <c r="B39" s="54"/>
      <c r="C39" s="54"/>
      <c r="D39" s="54"/>
      <c r="E39" s="402" t="s">
        <v>94</v>
      </c>
      <c r="F39" s="402"/>
      <c r="G39" s="402"/>
      <c r="H39" s="80"/>
      <c r="I39" s="54"/>
      <c r="J39" s="54"/>
      <c r="K39" s="54"/>
    </row>
    <row r="40" spans="2:11" ht="24.7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2:11" ht="12.75">
      <c r="B41" s="54"/>
      <c r="C41" s="54"/>
      <c r="D41" s="54"/>
      <c r="E41" s="54"/>
      <c r="F41" s="54" t="s">
        <v>74</v>
      </c>
      <c r="G41" s="54"/>
      <c r="H41" s="54"/>
      <c r="I41" s="54"/>
      <c r="J41" s="54"/>
      <c r="K41" s="54"/>
    </row>
    <row r="42" spans="2:11" ht="12.75"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2:11" ht="12.75"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2:11" ht="12.75"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2:11" ht="12.75"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2:11" ht="12.75"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2:11" ht="12.75"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2:11" ht="12.7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2:11" ht="12.75"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2:11" ht="12.75"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2:11" ht="12.75"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2:11" ht="12.75"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2:11" ht="12.75"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2:11" ht="12.75"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2:11" ht="12.75"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2:11" ht="12.75"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2:11" ht="12.75"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2:11" ht="12.75"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2:11" ht="12.75"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2:11" ht="12.75"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2:11" ht="12.75"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2:11" ht="12.75"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2:11" ht="12.75"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2:11" ht="12.75"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2:11" ht="12.75"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2:11" ht="12.75"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2:11" ht="12.75"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2:11" ht="12.75"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2:11" ht="12.75"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2:11" ht="12.75"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2:11" ht="12.75"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2:11" ht="12.75"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2:11" ht="12.75"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2:11" ht="12.75"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2:11" ht="12.75"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2:11" ht="12.75"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2:11" ht="12.75"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12.75"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2:11" ht="12.75"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12.75"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12.75"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2:11" ht="12.75"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12.7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12.75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12.75"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2:11" ht="12.75"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2:11" ht="12.75"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12.75"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2:11" ht="12.75"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2:11" ht="12.75"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2:11" ht="12.75"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2:11" ht="12.75"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2:11" ht="12.75"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2:11" ht="12.75"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2:11" ht="12.75"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2:11" ht="12.75"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2:11" ht="12.75"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2:11" ht="12.75"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2:11" ht="12.75"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2:11" ht="12.75"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2:11" ht="12.75"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2:11" ht="12.75"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2:11" ht="12.75"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2:11" ht="12.75"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2:11" ht="12.75"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2:11" ht="12.75"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2:11" ht="12.75"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2:11" ht="12.75"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2:11" ht="12.75"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2:11" ht="12.75"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2:11" ht="12.75"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2:11" ht="12.75"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2:11" ht="12.75"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2:11" ht="12.75"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2:11" ht="12.75"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2:11" ht="12.75"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2:11" ht="12.75"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2:11" ht="12.75"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2:11" ht="12.75"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2:11" ht="12.75"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2:11" ht="12.75"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</sheetData>
  <sheetProtection selectLockedCells="1"/>
  <mergeCells count="35">
    <mergeCell ref="L2:L3"/>
    <mergeCell ref="C9:G9"/>
    <mergeCell ref="D10:G11"/>
    <mergeCell ref="D3:K3"/>
    <mergeCell ref="B4:K6"/>
    <mergeCell ref="C8:G8"/>
    <mergeCell ref="B10:B11"/>
    <mergeCell ref="E39:G39"/>
    <mergeCell ref="C24:G24"/>
    <mergeCell ref="C25:G25"/>
    <mergeCell ref="D36:I36"/>
    <mergeCell ref="C26:G26"/>
    <mergeCell ref="C29:G30"/>
    <mergeCell ref="C31:G32"/>
    <mergeCell ref="C27:G28"/>
    <mergeCell ref="D1:K1"/>
    <mergeCell ref="D2:K2"/>
    <mergeCell ref="B22:B23"/>
    <mergeCell ref="C22:G23"/>
    <mergeCell ref="C10:C11"/>
    <mergeCell ref="B18:B19"/>
    <mergeCell ref="C18:G19"/>
    <mergeCell ref="B16:B17"/>
    <mergeCell ref="B14:B15"/>
    <mergeCell ref="C12:G13"/>
    <mergeCell ref="C16:G17"/>
    <mergeCell ref="B12:B13"/>
    <mergeCell ref="B33:B34"/>
    <mergeCell ref="C33:G34"/>
    <mergeCell ref="C14:G15"/>
    <mergeCell ref="B20:B21"/>
    <mergeCell ref="B29:B30"/>
    <mergeCell ref="B31:B32"/>
    <mergeCell ref="C20:G21"/>
    <mergeCell ref="B27:B28"/>
  </mergeCells>
  <printOptions/>
  <pageMargins left="0.31496062992125984" right="0.2362204724409449" top="0.2362204724409449" bottom="0.5511811023622047" header="0.1968503937007874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Айметов</dc:creator>
  <cp:keywords/>
  <dc:description/>
  <cp:lastModifiedBy>User</cp:lastModifiedBy>
  <cp:lastPrinted>2010-04-02T10:18:46Z</cp:lastPrinted>
  <dcterms:created xsi:type="dcterms:W3CDTF">2005-10-13T07:16:11Z</dcterms:created>
  <dcterms:modified xsi:type="dcterms:W3CDTF">2010-05-13T13:23:52Z</dcterms:modified>
  <cp:category/>
  <cp:version/>
  <cp:contentType/>
  <cp:contentStatus/>
</cp:coreProperties>
</file>